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9465" activeTab="0"/>
  </bookViews>
  <sheets>
    <sheet name="кас. план" sheetId="1" r:id="rId1"/>
  </sheets>
  <definedNames/>
  <calcPr fullCalcOnLoad="1"/>
</workbook>
</file>

<file path=xl/sharedStrings.xml><?xml version="1.0" encoding="utf-8"?>
<sst xmlns="http://schemas.openxmlformats.org/spreadsheetml/2006/main" count="217" uniqueCount="209">
  <si>
    <t>Код доходов бюджетной классификации</t>
  </si>
  <si>
    <t>Наименование дохода</t>
  </si>
  <si>
    <t>Утверждено (тыс. руб.)</t>
  </si>
  <si>
    <t>Исполнено (тыс. руб.)</t>
  </si>
  <si>
    <t>Налог на  доходы физических лиц: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</si>
  <si>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</si>
  <si>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</si>
  <si>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</si>
  <si>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</si>
  <si>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</si>
  <si>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</si>
  <si>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</si>
  <si>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</si>
  <si>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</si>
  <si>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</si>
  <si>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</si>
  <si>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пошлина: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</si>
  <si>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</si>
  <si>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</si>
  <si>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собственности: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</si>
  <si>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</si>
  <si>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</si>
  <si>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</si>
  <si>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</si>
  <si>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Прочие доходы от компенсации затрат 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</si>
  <si>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</si>
  <si>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ущерба: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</si>
  <si>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</si>
  <si>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</si>
  <si>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</si>
  <si>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</si>
  <si>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</si>
  <si>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</si>
  <si>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нарушения законодательства об охране и использовании животного мира</t>
  </si>
  <si>
    <t>Денежные взыскания (штрафы) за нарушения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</si>
  <si>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</si>
  <si>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защиты в сфере прав потребителей</t>
  </si>
  <si>
    <t>Прочие денежные взыскания (штрафы) за правонарушения в области дорожного движения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</si>
  <si>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</si>
  <si>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</si>
  <si>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</si>
  <si>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доходы:</t>
  </si>
  <si>
    <t>Акцизы по подакцизным товарам (продукции), производимым на территории Российской Федерации: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</si>
  <si>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</si>
  <si>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Доходы от оказания платных услуг (работ) и компенсации затрат государства: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</si>
  <si>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</si>
  <si>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</si>
  <si>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</si>
  <si>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</si>
  <si>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Процент исполнения</t>
  </si>
  <si>
    <t>Отклонение</t>
  </si>
  <si>
    <t>1 13 01995 05 0000 130</t>
  </si>
  <si>
    <t>Прочие доходы от оказания платных услуг (работ) получателями средств  бюджетов муниципальных районов</t>
  </si>
  <si>
    <t>Проценты, полученные от предоставления бюджетных кредитов, выделенных на кассовый разрыв поселениям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</si>
  <si>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</si>
  <si>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</si>
  <si>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</si>
  <si>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</si>
  <si>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</si>
  <si>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</si>
  <si>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</si>
  <si>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</si>
  <si>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</si>
  <si>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</si>
  <si>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</si>
  <si>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2017 год</t>
  </si>
  <si>
    <t>2018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</si>
  <si>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</si>
  <si>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</si>
  <si>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рост (+), снижение (-) к соответствующему периоду прошлого года, %</t>
  </si>
  <si>
    <t>000 1 17 05050 05 0000 000</t>
  </si>
  <si>
    <t>000 1 17 00000 00 0000 000</t>
  </si>
  <si>
    <t>000 1 01 02000 01 0000 000</t>
  </si>
  <si>
    <t>000 1 01 02010 01 0000 000</t>
  </si>
  <si>
    <t>000 1 01 02020 01 0000 000</t>
  </si>
  <si>
    <t>000 1 01 02030 01 0000 000</t>
  </si>
  <si>
    <t>000 1 01 02040 01 0000 000</t>
  </si>
  <si>
    <t>000 1 03 02000 01 0000 000</t>
  </si>
  <si>
    <t>000 1 03 02230 01 0000 000</t>
  </si>
  <si>
    <t>000 1 03 02240 01 0000 000</t>
  </si>
  <si>
    <t>000 1 03 02250 01 0000 000</t>
  </si>
  <si>
    <t>000 1 03 02260 01 0000 000</t>
  </si>
  <si>
    <t>000 1 05 01000 01 0000 000</t>
  </si>
  <si>
    <t>000 1 05 01011 01 0000 000</t>
  </si>
  <si>
    <t>000 1 05 01012 01 0000 000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</si>
  <si>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</si>
  <si>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000 1 05 01021 01 0000 000</t>
  </si>
  <si>
    <t>000 1 05 01022 01 0000 000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</si>
  <si>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</si>
  <si>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000 1 05 01050 01 0000 000</t>
  </si>
  <si>
    <t>000 1 05 02000 02 0000 000</t>
  </si>
  <si>
    <t>000 1 05 02010 02 0000 000</t>
  </si>
  <si>
    <t>000 1 05 02020 02 0000 000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</si>
  <si>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</si>
  <si>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000 1 05 03000 01 0000 000</t>
  </si>
  <si>
    <t>000 1 05 03010 01 0000 000</t>
  </si>
  <si>
    <t>000 1 05 03020 01 0000 000</t>
  </si>
  <si>
    <t>Единый сельскохозяйственный налог (за налоговые периоды, истекшие до 1 января 2011 года)</t>
  </si>
  <si>
    <t>000 1 05 04020 02 0000 000</t>
  </si>
  <si>
    <t>000 1 08 00000 00 0000 000</t>
  </si>
  <si>
    <t>000 1 08 03010 01 0000 000</t>
  </si>
  <si>
    <t>000 1 09 00000 00 0000 000</t>
  </si>
  <si>
    <t>000 1 09 04040 01 0000 000</t>
  </si>
  <si>
    <t>Налог с имущества, переходящего в порядке наследования или дарения</t>
  </si>
  <si>
    <t>000 1 09 07033 05 0000 000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</si>
  <si>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</si>
  <si>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000 1 11 00000 00 0000 000</t>
  </si>
  <si>
    <t>000 1 11 01050 05 0000 000</t>
  </si>
  <si>
    <t>000 1 11 03050 05 0000 000</t>
  </si>
  <si>
    <t>000 1 11 05013 05 0000 000</t>
  </si>
  <si>
    <t>000 1 11 05013 13 0000 000</t>
  </si>
  <si>
    <t>000 1 11 05025 05 0000 000</t>
  </si>
  <si>
    <t>000 1 11 05035 05 0000 000</t>
  </si>
  <si>
    <t>000 1 11 05075 05 0000 000</t>
  </si>
  <si>
    <t>000 1 11 09045 05 0000 000</t>
  </si>
  <si>
    <t>000 1 12 01000 01 0000 000</t>
  </si>
  <si>
    <t>000 1 12 01010 01 0000 000</t>
  </si>
  <si>
    <t>000 1 12 01020 01 0000 000</t>
  </si>
  <si>
    <t>000 1 12 01030 01 0000 000</t>
  </si>
  <si>
    <t>000 1 12 01040 01 0000 000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</si>
  <si>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</si>
  <si>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</si>
  <si>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</si>
  <si>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</si>
  <si>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000 1 12 01041 01 0000 000 </t>
  </si>
  <si>
    <t>000 1 12 01042 01 0000 000</t>
  </si>
  <si>
    <t>Плата за размещение отходов производства</t>
  </si>
  <si>
    <t>000 1 13 00000 00 0000 000</t>
  </si>
  <si>
    <t>000 1 13 02995 05 0000 000</t>
  </si>
  <si>
    <t>000 1 14 02053 05 0000 000</t>
  </si>
  <si>
    <t>000 1 14 06013 05 0000 000</t>
  </si>
  <si>
    <t>000 1 14 06013 13 0000 000</t>
  </si>
  <si>
    <t>000 1 14 06025 05 0000 000</t>
  </si>
  <si>
    <t>000 1 16 00000 00 0000 000</t>
  </si>
  <si>
    <t>000 1 16 03010 01 0000 000</t>
  </si>
  <si>
    <t>000 1 16 03030 01 0000 000</t>
  </si>
  <si>
    <t>000 1 16 06000 01 0000 000</t>
  </si>
  <si>
    <t>000 1 16 25030 01 0000 000</t>
  </si>
  <si>
    <t>000 1 16 25050 01 0000 000</t>
  </si>
  <si>
    <t>000 1 16 25060 01 0000 000</t>
  </si>
  <si>
    <t>000 1 16 28000 01 0000 000</t>
  </si>
  <si>
    <t>000 1 16 30030 01 0000 000</t>
  </si>
  <si>
    <t>000 1 16 33050 05 0000 000</t>
  </si>
  <si>
    <t>000 1 16 35030 05 0000 000</t>
  </si>
  <si>
    <t>000 1 16 43000 01 0000 000</t>
  </si>
  <si>
    <t>000 1 16 90050 05 0000 000</t>
  </si>
  <si>
    <t>Прочие неналоговые доходы</t>
  </si>
  <si>
    <t>ИТОГО налоговых и неналоговых доходов</t>
  </si>
  <si>
    <t>000 1 00 00000 00 0000 000</t>
  </si>
  <si>
    <t>000 2 02 10000 00 0000 000</t>
  </si>
  <si>
    <t>000 2 02 15001 05 0000 000</t>
  </si>
  <si>
    <t>000 2 02 15002 05 0000 000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</si>
  <si>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</si>
  <si>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</si>
  <si>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</si>
  <si>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000 2 02 20000 00 0000 000</t>
  </si>
  <si>
    <t xml:space="preserve">Субсидии бюджетам бюджетной системы Российской Федерации </t>
  </si>
  <si>
    <t>000 2 02 20051 05 0000 000</t>
  </si>
  <si>
    <t>000 2 02 20077 05 0000 000</t>
  </si>
  <si>
    <t>000 2 02 25027 05 0000 000</t>
  </si>
  <si>
    <t>000 2 02 25519 05 0000 000</t>
  </si>
  <si>
    <t>000 2 02 29999 05 0000 000</t>
  </si>
  <si>
    <t>000 2 02 25497 05 0000 000</t>
  </si>
  <si>
    <t>000 2 02 25567 05 0000 000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</si>
  <si>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</si>
  <si>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</si>
  <si>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</si>
  <si>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Субсидии бюджетам муниципальных районов на реализацию мероприятий по устойчивому развитию сельских территорий</t>
  </si>
  <si>
    <t>Прочие субсидии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</si>
  <si>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</si>
  <si>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</si>
  <si>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000 2 02 30000 00 0000 000</t>
  </si>
  <si>
    <t>000 2 02 30024 05 0000 000</t>
  </si>
  <si>
    <t>000 2 02 35120 05 0000 000</t>
  </si>
  <si>
    <t>000 2 02 35134 05 0000 000</t>
  </si>
  <si>
    <t>000 2 02 35135 05 0000 000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</si>
  <si>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</si>
  <si>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</si>
  <si>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</si>
  <si>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</si>
  <si>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000 2 02 40000 00 0000 000</t>
  </si>
  <si>
    <t>Иные межбюджетные трансферты</t>
  </si>
  <si>
    <t>000 2 02 40014 05 0000 000</t>
  </si>
  <si>
    <t>000 2 02 49999 05 0000 000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</si>
  <si>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</si>
  <si>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</si>
  <si>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000 2 07 00000 00 0000 000</t>
  </si>
  <si>
    <t>ПРОЧИЕ БЕЗВОЗМЕЗДНЫЕ ПОСТУПЛЕНИЯ</t>
  </si>
  <si>
    <t>000 2 07 05020 05 0000 000</t>
  </si>
  <si>
    <t>000 2 07 05030 05 0000 000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</si>
  <si>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</si>
  <si>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</si>
  <si>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</si>
  <si>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</si>
  <si>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000 2 18 60010 05 0000 000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</si>
  <si>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</si>
  <si>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</si>
  <si>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000 2 19 60010 05 0000 000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</si>
  <si>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</si>
  <si>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</si>
  <si>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безвозмездных поступлений</t>
  </si>
  <si>
    <t>ДОХОДЫ БЮДЖЕТА - ИТОГО</t>
  </si>
  <si>
    <t>000 1 08 07150 01 0000 000</t>
  </si>
  <si>
    <t>000 1 17 01050 05 0000 000</t>
  </si>
  <si>
    <t>Невыясненные поступления, зачисляемые в бюджеты муниципальных районов</t>
  </si>
  <si>
    <t>000 2 02 45144 05 0000 000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</si>
  <si>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</si>
  <si>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Субвенции бюджетам бюджетной системы Российской Федерации </t>
  </si>
  <si>
    <t>Анализ исполнения доходной части районного бюджета за 1 квартал 2018 года в сравнении с аналогичным периодом 2017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</si>
</sst>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"/>
    <numFmt numFmtId="175" formatCode="00\.00\.00"/>
    <numFmt numFmtId="176" formatCode="000\.00\.000\.0"/>
    <numFmt numFmtId="177" formatCode="00\.000\.000"/>
    <numFmt numFmtId="178" formatCode="#,##0.00;[Red]\-#,##0.00;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#,##0.0"/>
    <numFmt numFmtId="185" formatCode="#,##0.0;[Red]\-#,##0.0"/>
    <numFmt numFmtId="186" formatCode="#,##0.00&quot;р.&quot;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5" fillId="0" borderId="3">
      <alignment horizontal="left" vertical="top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38" fillId="0" borderId="7" applyNumberFormat="0" applyFill="0" applyAlignment="0" applyProtection="0"/>
    <xf numFmtId="0" fontId="39" fillId="35" borderId="8" applyNumberFormat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7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93">
    <xf numFmtId="0" fontId="0" fillId="0" borderId="0" xfId="0" applyAlignment="1">
      <alignment/>
    </xf>
    <xf numFmtId="0" fontId="9" fillId="41" borderId="12" xfId="67" applyFont="1" applyFill="1" applyBorder="1" applyAlignment="1" applyProtection="1">
      <alignment horizontal="left" vertical="top"/>
      <protection hidden="1"/>
    </xf>
    <xf numFmtId="0" fontId="8" fillId="41" borderId="12" xfId="67" applyFont="1" applyFill="1" applyBorder="1" applyAlignment="1" applyProtection="1">
      <alignment horizontal="left" vertical="top"/>
      <protection hidden="1"/>
    </xf>
    <xf numFmtId="0" fontId="11" fillId="41" borderId="12" xfId="67" applyFont="1" applyFill="1" applyBorder="1" applyAlignment="1">
      <alignment horizontal="justify" vertical="top" wrapText="1"/>
      <protection/>
    </xf>
    <xf numFmtId="0" fontId="12" fillId="41" borderId="12" xfId="67" applyFont="1" applyFill="1" applyBorder="1" applyAlignment="1">
      <alignment horizontal="justify" vertical="top" wrapText="1"/>
      <protection/>
    </xf>
    <xf numFmtId="184" fontId="9" fillId="41" borderId="12" xfId="0" applyNumberFormat="1" applyFont="1" applyFill="1" applyBorder="1" applyAlignment="1">
      <alignment horizontal="center" vertical="top" wrapText="1"/>
    </xf>
    <xf numFmtId="2" fontId="9" fillId="41" borderId="12" xfId="67" applyNumberFormat="1" applyFont="1" applyFill="1" applyBorder="1" applyAlignment="1">
      <alignment vertical="top"/>
      <protection/>
    </xf>
    <xf numFmtId="184" fontId="8" fillId="41" borderId="12" xfId="0" applyNumberFormat="1" applyFont="1" applyFill="1" applyBorder="1" applyAlignment="1">
      <alignment horizontal="center" vertical="top"/>
    </xf>
    <xf numFmtId="2" fontId="8" fillId="41" borderId="12" xfId="67" applyNumberFormat="1" applyFont="1" applyFill="1" applyBorder="1" applyAlignment="1">
      <alignment vertical="top"/>
      <protection/>
    </xf>
    <xf numFmtId="184" fontId="9" fillId="41" borderId="12" xfId="0" applyNumberFormat="1" applyFont="1" applyFill="1" applyBorder="1" applyAlignment="1">
      <alignment horizontal="center" vertical="top"/>
    </xf>
    <xf numFmtId="2" fontId="9" fillId="41" borderId="12" xfId="67" applyNumberFormat="1" applyFont="1" applyFill="1" applyBorder="1" applyAlignment="1">
      <alignment horizontal="right" vertical="top"/>
      <protection/>
    </xf>
    <xf numFmtId="184" fontId="8" fillId="41" borderId="12" xfId="67" applyNumberFormat="1" applyFont="1" applyFill="1" applyBorder="1" applyAlignment="1" applyProtection="1">
      <alignment horizontal="center" vertical="top"/>
      <protection hidden="1"/>
    </xf>
    <xf numFmtId="184" fontId="9" fillId="41" borderId="12" xfId="67" applyNumberFormat="1" applyFont="1" applyFill="1" applyBorder="1" applyAlignment="1" applyProtection="1">
      <alignment horizontal="center" vertical="top"/>
      <protection hidden="1"/>
    </xf>
    <xf numFmtId="0" fontId="1" fillId="41" borderId="0" xfId="67" applyFill="1" applyBorder="1">
      <alignment/>
      <protection/>
    </xf>
    <xf numFmtId="0" fontId="8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9" fillId="41" borderId="13" xfId="67" applyNumberFormat="1" applyFont="1" applyFill="1" applyBorder="1" applyAlignment="1" applyProtection="1">
      <alignment wrapText="1"/>
      <protection hidden="1"/>
    </xf>
    <xf numFmtId="0" fontId="9" fillId="41" borderId="12" xfId="0" applyFont="1" applyFill="1" applyBorder="1" applyAlignment="1">
      <alignment horizontal="left" vertical="top"/>
    </xf>
    <xf numFmtId="0" fontId="9" fillId="41" borderId="12" xfId="0" applyFont="1" applyFill="1" applyBorder="1" applyAlignment="1">
      <alignment horizontal="justify" vertical="top"/>
    </xf>
    <xf numFmtId="0" fontId="8" fillId="41" borderId="12" xfId="0" applyFont="1" applyFill="1" applyBorder="1" applyAlignment="1">
      <alignment horizontal="left" vertical="top"/>
    </xf>
    <xf numFmtId="0" fontId="8" fillId="41" borderId="12" xfId="0" applyFont="1" applyFill="1" applyBorder="1" applyAlignment="1">
      <alignment horizontal="justify" vertical="top"/>
    </xf>
    <xf numFmtId="0" fontId="8" fillId="41" borderId="12" xfId="0" applyFont="1" applyFill="1" applyBorder="1" applyAlignment="1">
      <alignment horizontal="justify" vertical="top" wrapText="1"/>
    </xf>
    <xf numFmtId="0" fontId="8" fillId="41" borderId="12" xfId="0" applyNumberFormat="1" applyFont="1" applyFill="1" applyBorder="1" applyAlignment="1" applyProtection="1">
      <alignment horizontal="justify" vertical="top" wrapText="1"/>
      <protection hidden="1"/>
    </xf>
    <xf numFmtId="0" fontId="9" fillId="41" borderId="12" xfId="0" applyFont="1" applyFill="1" applyBorder="1" applyAlignment="1">
      <alignment horizontal="justify" vertical="top" wrapText="1"/>
    </xf>
    <xf numFmtId="0" fontId="8" fillId="41" borderId="12" xfId="67" applyFont="1" applyFill="1" applyBorder="1" applyAlignment="1">
      <alignment horizontal="justify" vertical="top" wrapText="1"/>
      <protection/>
    </xf>
    <xf numFmtId="0" fontId="13" fillId="41" borderId="0" xfId="67" applyFont="1" applyFill="1" applyBorder="1">
      <alignment/>
      <protection/>
    </xf>
    <xf numFmtId="0" fontId="9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1" fillId="41" borderId="0" xfId="67" applyFont="1" applyFill="1" applyBorder="1">
      <alignment/>
      <protection/>
    </xf>
    <xf numFmtId="0" fontId="8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9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8" fillId="41" borderId="0" xfId="67" applyFont="1" applyFill="1" applyAlignment="1">
      <alignment horizontal="left" vertical="top"/>
      <protection/>
    </xf>
    <xf numFmtId="0" fontId="8" fillId="41" borderId="0" xfId="67" applyFont="1" applyFill="1" applyAlignment="1">
      <alignment horizontal="justify" vertical="top"/>
      <protection/>
    </xf>
    <xf numFmtId="184" fontId="9" fillId="41" borderId="0" xfId="67" applyNumberFormat="1" applyFont="1" applyFill="1" applyAlignment="1">
      <alignment horizontal="center" vertical="top"/>
      <protection/>
    </xf>
    <xf numFmtId="0" fontId="8" fillId="41" borderId="12" xfId="67" applyNumberFormat="1" applyFont="1" applyFill="1" applyBorder="1" applyAlignment="1" applyProtection="1">
      <alignment horizontal="justify" vertical="top"/>
      <protection hidden="1"/>
    </xf>
    <xf numFmtId="0" fontId="8" fillId="41" borderId="12" xfId="67" applyFont="1" applyFill="1" applyBorder="1" applyAlignment="1" applyProtection="1">
      <alignment horizontal="justify" vertical="top"/>
      <protection hidden="1"/>
    </xf>
    <xf numFmtId="0" fontId="8" fillId="41" borderId="12" xfId="67" applyFont="1" applyFill="1" applyBorder="1" applyAlignment="1">
      <alignment horizontal="left" vertical="top"/>
      <protection/>
    </xf>
    <xf numFmtId="0" fontId="8" fillId="41" borderId="12" xfId="67" applyFont="1" applyFill="1" applyBorder="1" applyAlignment="1">
      <alignment horizontal="justify" vertical="top"/>
      <protection/>
    </xf>
    <xf numFmtId="0" fontId="9" fillId="41" borderId="0" xfId="67" applyFont="1" applyFill="1" applyBorder="1">
      <alignment/>
      <protection/>
    </xf>
    <xf numFmtId="0" fontId="8" fillId="41" borderId="0" xfId="67" applyFont="1" applyFill="1" applyBorder="1">
      <alignment/>
      <protection/>
    </xf>
    <xf numFmtId="2" fontId="1" fillId="41" borderId="0" xfId="67" applyNumberFormat="1" applyFill="1" applyBorder="1" applyAlignment="1">
      <alignment vertical="top"/>
      <protection/>
    </xf>
    <xf numFmtId="2" fontId="9" fillId="41" borderId="12" xfId="67" applyNumberFormat="1" applyFont="1" applyFill="1" applyBorder="1" applyAlignment="1">
      <alignment vertical="top" wrapText="1"/>
      <protection/>
    </xf>
    <xf numFmtId="0" fontId="8" fillId="41" borderId="12" xfId="67" applyNumberFormat="1" applyFont="1" applyFill="1" applyBorder="1" applyAlignment="1" applyProtection="1">
      <alignment vertical="top" wrapText="1"/>
      <protection hidden="1"/>
    </xf>
    <xf numFmtId="2" fontId="8" fillId="41" borderId="12" xfId="67" applyNumberFormat="1" applyFont="1" applyFill="1" applyBorder="1" applyAlignment="1">
      <alignment horizontal="right" vertical="top"/>
      <protection/>
    </xf>
    <xf numFmtId="2" fontId="9" fillId="41" borderId="0" xfId="67" applyNumberFormat="1" applyFont="1" applyFill="1" applyBorder="1" applyAlignment="1" applyProtection="1">
      <alignment horizontal="right" wrapText="1"/>
      <protection hidden="1"/>
    </xf>
    <xf numFmtId="2" fontId="9" fillId="41" borderId="12" xfId="67" applyNumberFormat="1" applyFont="1" applyFill="1" applyBorder="1" applyAlignment="1">
      <alignment horizontal="right" vertical="top" wrapText="1"/>
      <protection/>
    </xf>
    <xf numFmtId="2" fontId="9" fillId="41" borderId="12" xfId="67" applyNumberFormat="1" applyFont="1" applyFill="1" applyBorder="1" applyAlignment="1" applyProtection="1">
      <alignment horizontal="right" vertical="top" wrapText="1"/>
      <protection hidden="1"/>
    </xf>
    <xf numFmtId="2" fontId="8" fillId="41" borderId="12" xfId="67" applyNumberFormat="1" applyFont="1" applyFill="1" applyBorder="1" applyAlignment="1" applyProtection="1">
      <alignment horizontal="right" vertical="top" wrapText="1"/>
      <protection hidden="1"/>
    </xf>
    <xf numFmtId="2" fontId="8" fillId="41" borderId="12" xfId="67" applyNumberFormat="1" applyFont="1" applyFill="1" applyBorder="1" applyAlignment="1" applyProtection="1">
      <alignment horizontal="right" vertical="top"/>
      <protection hidden="1"/>
    </xf>
    <xf numFmtId="2" fontId="8" fillId="41" borderId="0" xfId="67" applyNumberFormat="1" applyFont="1" applyFill="1" applyAlignment="1">
      <alignment horizontal="right" vertical="top"/>
      <protection/>
    </xf>
    <xf numFmtId="184" fontId="9" fillId="41" borderId="0" xfId="67" applyNumberFormat="1" applyFont="1" applyFill="1" applyBorder="1" applyAlignment="1" applyProtection="1">
      <alignment horizontal="center" vertical="top" wrapText="1"/>
      <protection hidden="1"/>
    </xf>
    <xf numFmtId="184" fontId="9" fillId="41" borderId="12" xfId="67" applyNumberFormat="1" applyFont="1" applyFill="1" applyBorder="1" applyAlignment="1" applyProtection="1">
      <alignment horizontal="center" vertical="top" wrapText="1"/>
      <protection hidden="1"/>
    </xf>
    <xf numFmtId="184" fontId="8" fillId="41" borderId="12" xfId="67" applyNumberFormat="1" applyFont="1" applyFill="1" applyBorder="1" applyAlignment="1" applyProtection="1">
      <alignment horizontal="center" vertical="top" wrapText="1"/>
      <protection hidden="1"/>
    </xf>
    <xf numFmtId="184" fontId="8" fillId="41" borderId="12" xfId="67" applyNumberFormat="1" applyFont="1" applyFill="1" applyBorder="1" applyAlignment="1">
      <alignment horizontal="center" vertical="top"/>
      <protection/>
    </xf>
    <xf numFmtId="184" fontId="8" fillId="41" borderId="0" xfId="67" applyNumberFormat="1" applyFont="1" applyFill="1" applyAlignment="1">
      <alignment horizontal="center" vertical="top"/>
      <protection/>
    </xf>
    <xf numFmtId="4" fontId="9" fillId="41" borderId="0" xfId="67" applyNumberFormat="1" applyFont="1" applyFill="1" applyBorder="1" applyAlignment="1" applyProtection="1">
      <alignment horizontal="right" wrapText="1"/>
      <protection hidden="1"/>
    </xf>
    <xf numFmtId="4" fontId="9" fillId="41" borderId="12" xfId="67" applyNumberFormat="1" applyFont="1" applyFill="1" applyBorder="1" applyAlignment="1">
      <alignment horizontal="right" vertical="top" wrapText="1"/>
      <protection/>
    </xf>
    <xf numFmtId="4" fontId="9" fillId="41" borderId="12" xfId="67" applyNumberFormat="1" applyFont="1" applyFill="1" applyBorder="1" applyAlignment="1">
      <alignment horizontal="right" vertical="top"/>
      <protection/>
    </xf>
    <xf numFmtId="4" fontId="8" fillId="41" borderId="12" xfId="67" applyNumberFormat="1" applyFont="1" applyFill="1" applyBorder="1" applyAlignment="1">
      <alignment horizontal="right" vertical="top"/>
      <protection/>
    </xf>
    <xf numFmtId="4" fontId="9" fillId="41" borderId="12" xfId="67" applyNumberFormat="1" applyFont="1" applyFill="1" applyBorder="1" applyAlignment="1" applyProtection="1">
      <alignment horizontal="right" vertical="top" wrapText="1"/>
      <protection hidden="1"/>
    </xf>
    <xf numFmtId="4" fontId="8" fillId="41" borderId="12" xfId="67" applyNumberFormat="1" applyFont="1" applyFill="1" applyBorder="1" applyAlignment="1" applyProtection="1">
      <alignment horizontal="right" vertical="top" wrapText="1"/>
      <protection hidden="1"/>
    </xf>
    <xf numFmtId="4" fontId="8" fillId="41" borderId="12" xfId="67" applyNumberFormat="1" applyFont="1" applyFill="1" applyBorder="1" applyAlignment="1" applyProtection="1">
      <alignment horizontal="right" vertical="top"/>
      <protection hidden="1"/>
    </xf>
    <xf numFmtId="4" fontId="9" fillId="41" borderId="12" xfId="67" applyNumberFormat="1" applyFont="1" applyFill="1" applyBorder="1" applyAlignment="1" applyProtection="1">
      <alignment horizontal="right" vertical="top"/>
      <protection hidden="1"/>
    </xf>
    <xf numFmtId="4" fontId="8" fillId="41" borderId="0" xfId="67" applyNumberFormat="1" applyFont="1" applyFill="1" applyAlignment="1">
      <alignment horizontal="right" vertical="top"/>
      <protection/>
    </xf>
    <xf numFmtId="4" fontId="9" fillId="41" borderId="12" xfId="67" applyNumberFormat="1" applyFont="1" applyFill="1" applyBorder="1" applyAlignment="1">
      <alignment horizontal="center" vertical="top" wrapText="1"/>
      <protection/>
    </xf>
    <xf numFmtId="4" fontId="9" fillId="41" borderId="12" xfId="67" applyNumberFormat="1" applyFont="1" applyFill="1" applyBorder="1" applyAlignment="1">
      <alignment vertical="top"/>
      <protection/>
    </xf>
    <xf numFmtId="4" fontId="8" fillId="41" borderId="12" xfId="67" applyNumberFormat="1" applyFont="1" applyFill="1" applyBorder="1" applyAlignment="1">
      <alignment vertical="top"/>
      <protection/>
    </xf>
    <xf numFmtId="4" fontId="1" fillId="41" borderId="0" xfId="67" applyNumberFormat="1" applyFill="1" applyBorder="1" applyAlignment="1">
      <alignment vertical="top"/>
      <protection/>
    </xf>
    <xf numFmtId="0" fontId="9" fillId="42" borderId="12" xfId="67" applyFont="1" applyFill="1" applyBorder="1" applyAlignment="1" applyProtection="1">
      <alignment horizontal="left" vertical="top"/>
      <protection hidden="1"/>
    </xf>
    <xf numFmtId="0" fontId="9" fillId="42" borderId="12" xfId="67" applyNumberFormat="1" applyFont="1" applyFill="1" applyBorder="1" applyAlignment="1" applyProtection="1">
      <alignment horizontal="justify" vertical="top" wrapText="1"/>
      <protection hidden="1"/>
    </xf>
    <xf numFmtId="184" fontId="9" fillId="42" borderId="12" xfId="67" applyNumberFormat="1" applyFont="1" applyFill="1" applyBorder="1" applyAlignment="1" applyProtection="1">
      <alignment horizontal="center" vertical="top"/>
      <protection hidden="1"/>
    </xf>
    <xf numFmtId="4" fontId="9" fillId="42" borderId="12" xfId="67" applyNumberFormat="1" applyFont="1" applyFill="1" applyBorder="1" applyAlignment="1">
      <alignment horizontal="right" vertical="top"/>
      <protection/>
    </xf>
    <xf numFmtId="2" fontId="9" fillId="42" borderId="12" xfId="67" applyNumberFormat="1" applyFont="1" applyFill="1" applyBorder="1" applyAlignment="1">
      <alignment horizontal="right" vertical="top"/>
      <protection/>
    </xf>
    <xf numFmtId="4" fontId="9" fillId="42" borderId="12" xfId="67" applyNumberFormat="1" applyFont="1" applyFill="1" applyBorder="1" applyAlignment="1">
      <alignment vertical="top"/>
      <protection/>
    </xf>
    <xf numFmtId="2" fontId="9" fillId="42" borderId="12" xfId="67" applyNumberFormat="1" applyFont="1" applyFill="1" applyBorder="1" applyAlignment="1">
      <alignment vertical="top"/>
      <protection/>
    </xf>
    <xf numFmtId="0" fontId="9" fillId="43" borderId="12" xfId="67" applyFont="1" applyFill="1" applyBorder="1" applyAlignment="1" applyProtection="1">
      <alignment horizontal="left" vertical="top"/>
      <protection hidden="1"/>
    </xf>
    <xf numFmtId="0" fontId="9" fillId="43" borderId="12" xfId="67" applyNumberFormat="1" applyFont="1" applyFill="1" applyBorder="1" applyAlignment="1" applyProtection="1">
      <alignment horizontal="justify" vertical="top" wrapText="1"/>
      <protection hidden="1"/>
    </xf>
    <xf numFmtId="184" fontId="9" fillId="43" borderId="12" xfId="67" applyNumberFormat="1" applyFont="1" applyFill="1" applyBorder="1" applyAlignment="1" applyProtection="1">
      <alignment horizontal="center" vertical="top"/>
      <protection hidden="1"/>
    </xf>
    <xf numFmtId="2" fontId="9" fillId="43" borderId="12" xfId="67" applyNumberFormat="1" applyFont="1" applyFill="1" applyBorder="1" applyAlignment="1">
      <alignment horizontal="right" vertical="top"/>
      <protection/>
    </xf>
    <xf numFmtId="2" fontId="9" fillId="43" borderId="12" xfId="67" applyNumberFormat="1" applyFont="1" applyFill="1" applyBorder="1" applyAlignment="1">
      <alignment vertical="top"/>
      <protection/>
    </xf>
    <xf numFmtId="184" fontId="9" fillId="41" borderId="0" xfId="67" applyNumberFormat="1" applyFont="1" applyFill="1" applyBorder="1" applyAlignment="1" applyProtection="1">
      <alignment horizontal="center" wrapText="1"/>
      <protection hidden="1"/>
    </xf>
    <xf numFmtId="0" fontId="8" fillId="41" borderId="0" xfId="67" applyFont="1" applyFill="1" applyBorder="1" applyAlignment="1">
      <alignment vertical="top"/>
      <protection/>
    </xf>
    <xf numFmtId="184" fontId="9" fillId="42" borderId="12" xfId="67" applyNumberFormat="1" applyFont="1" applyFill="1" applyBorder="1" applyAlignment="1">
      <alignment horizontal="right" vertical="top"/>
      <protection/>
    </xf>
    <xf numFmtId="184" fontId="9" fillId="42" borderId="12" xfId="67" applyNumberFormat="1" applyFont="1" applyFill="1" applyBorder="1" applyAlignment="1">
      <alignment vertical="top"/>
      <protection/>
    </xf>
    <xf numFmtId="184" fontId="9" fillId="43" borderId="12" xfId="67" applyNumberFormat="1" applyFont="1" applyFill="1" applyBorder="1" applyAlignment="1">
      <alignment horizontal="right" vertical="top"/>
      <protection/>
    </xf>
    <xf numFmtId="184" fontId="9" fillId="43" borderId="12" xfId="67" applyNumberFormat="1" applyFont="1" applyFill="1" applyBorder="1" applyAlignment="1">
      <alignment vertical="top"/>
      <protection/>
    </xf>
    <xf numFmtId="0" fontId="10" fillId="41" borderId="14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wrapText="1"/>
    </xf>
    <xf numFmtId="0" fontId="10" fillId="41" borderId="15" xfId="0" applyFont="1" applyFill="1" applyBorder="1" applyAlignment="1">
      <alignment horizontal="center" vertical="top" wrapText="1"/>
    </xf>
    <xf numFmtId="0" fontId="10" fillId="41" borderId="16" xfId="0" applyFont="1" applyFill="1" applyBorder="1" applyAlignment="1">
      <alignment horizontal="center" vertical="top" wrapText="1"/>
    </xf>
    <xf numFmtId="0" fontId="10" fillId="41" borderId="0" xfId="67" applyNumberFormat="1" applyFont="1" applyFill="1" applyBorder="1" applyAlignment="1" applyProtection="1">
      <alignment horizontal="center" vertical="center" wrapText="1"/>
      <protection hidden="1"/>
    </xf>
    <xf numFmtId="0" fontId="10" fillId="41" borderId="12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7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8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9" xfId="67" applyNumberFormat="1" applyFont="1" applyFill="1" applyBorder="1" applyAlignment="1" applyProtection="1">
      <alignment horizontal="center" vertical="top" wrapText="1"/>
      <protection hidden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C77" sqref="C77:K77"/>
    </sheetView>
  </sheetViews>
  <sheetFormatPr defaultColWidth="9.00390625" defaultRowHeight="12.75"/>
  <cols>
    <col min="1" max="1" width="27.125" style="29" customWidth="1"/>
    <col min="2" max="2" width="50.875" style="30" customWidth="1"/>
    <col min="3" max="3" width="13.00390625" style="52" customWidth="1"/>
    <col min="4" max="4" width="11.875" style="61" customWidth="1"/>
    <col min="5" max="5" width="13.625" style="47" customWidth="1"/>
    <col min="6" max="6" width="11.25390625" style="47" customWidth="1"/>
    <col min="7" max="7" width="13.25390625" style="31" customWidth="1"/>
    <col min="8" max="8" width="13.25390625" style="65" customWidth="1"/>
    <col min="9" max="9" width="10.00390625" style="38" customWidth="1"/>
    <col min="10" max="10" width="9.125" style="38" customWidth="1"/>
    <col min="11" max="11" width="15.375" style="38" customWidth="1"/>
    <col min="12" max="16384" width="9.125" style="13" customWidth="1"/>
  </cols>
  <sheetData>
    <row r="1" spans="1:10" ht="41.25" customHeight="1">
      <c r="A1" s="88" t="s">
        <v>208</v>
      </c>
      <c r="B1" s="88"/>
      <c r="C1" s="88"/>
      <c r="D1" s="88"/>
      <c r="E1" s="88"/>
      <c r="F1" s="88"/>
      <c r="G1" s="88"/>
      <c r="H1" s="88"/>
      <c r="I1" s="88"/>
      <c r="J1" s="88"/>
    </row>
    <row r="2" spans="1:7" ht="47.25" customHeight="1" hidden="1" thickBot="1">
      <c r="A2" s="15"/>
      <c r="B2" s="15"/>
      <c r="C2" s="48"/>
      <c r="D2" s="53"/>
      <c r="E2" s="42"/>
      <c r="F2" s="42"/>
      <c r="G2" s="78"/>
    </row>
    <row r="3" spans="1:11" ht="47.25" customHeight="1">
      <c r="A3" s="84" t="s">
        <v>0</v>
      </c>
      <c r="B3" s="86" t="s">
        <v>1</v>
      </c>
      <c r="C3" s="89" t="s">
        <v>65</v>
      </c>
      <c r="D3" s="89"/>
      <c r="E3" s="89"/>
      <c r="F3" s="89"/>
      <c r="G3" s="90" t="s">
        <v>66</v>
      </c>
      <c r="H3" s="91"/>
      <c r="I3" s="91"/>
      <c r="J3" s="91"/>
      <c r="K3" s="92"/>
    </row>
    <row r="4" spans="1:11" ht="87" customHeight="1">
      <c r="A4" s="85"/>
      <c r="B4" s="87"/>
      <c r="C4" s="5" t="s">
        <v>2</v>
      </c>
      <c r="D4" s="54" t="s">
        <v>3</v>
      </c>
      <c r="E4" s="43" t="s">
        <v>49</v>
      </c>
      <c r="F4" s="43" t="s">
        <v>50</v>
      </c>
      <c r="G4" s="5" t="s">
        <v>2</v>
      </c>
      <c r="H4" s="62" t="s">
        <v>3</v>
      </c>
      <c r="I4" s="39" t="s">
        <v>49</v>
      </c>
      <c r="J4" s="39" t="s">
        <v>50</v>
      </c>
      <c r="K4" s="39" t="s">
        <v>69</v>
      </c>
    </row>
    <row r="5" spans="1:11" ht="15.75" customHeight="1">
      <c r="A5" s="16" t="s">
        <v>72</v>
      </c>
      <c r="B5" s="17" t="s">
        <v>4</v>
      </c>
      <c r="C5" s="5">
        <f>SUM(C6:C9)</f>
        <v>65819.6</v>
      </c>
      <c r="D5" s="55">
        <f>SUM(D6:D9)</f>
        <v>13763.999999999998</v>
      </c>
      <c r="E5" s="10">
        <f>SUM(D5/C5*100)</f>
        <v>20.91170411245282</v>
      </c>
      <c r="F5" s="10">
        <f>SUM(25-E5)</f>
        <v>4.088295887547179</v>
      </c>
      <c r="G5" s="5">
        <f>SUM(G6:G9)</f>
        <v>61008.6</v>
      </c>
      <c r="H5" s="63">
        <f>SUM(H6:H9)</f>
        <v>13441.529999999999</v>
      </c>
      <c r="I5" s="6">
        <f aca="true" t="shared" si="0" ref="I5:I13">SUM(H5/G5)*100</f>
        <v>22.0321889045151</v>
      </c>
      <c r="J5" s="6">
        <f>SUM(25-I5)</f>
        <v>2.967811095484901</v>
      </c>
      <c r="K5" s="6">
        <f>SUM(H5/D5*100-100)</f>
        <v>-2.342850915431555</v>
      </c>
    </row>
    <row r="6" spans="1:11" ht="75" customHeight="1">
      <c r="A6" s="18" t="s">
        <v>73</v>
      </c>
      <c r="B6" s="19" t="s">
        <v>5</v>
      </c>
      <c r="C6" s="7">
        <v>65588.6</v>
      </c>
      <c r="D6" s="56">
        <v>13727.31</v>
      </c>
      <c r="E6" s="41">
        <v>61.849787920461786</v>
      </c>
      <c r="F6" s="41">
        <f aca="true" t="shared" si="1" ref="F6:F13">SUM(25-E6)</f>
        <v>-36.849787920461786</v>
      </c>
      <c r="G6" s="7">
        <v>60612.6</v>
      </c>
      <c r="H6" s="64">
        <v>13357.33</v>
      </c>
      <c r="I6" s="8">
        <f t="shared" si="0"/>
        <v>22.037216684319763</v>
      </c>
      <c r="J6" s="8">
        <f aca="true" t="shared" si="2" ref="J6:J30">SUM(25-I6)</f>
        <v>2.9627833156802375</v>
      </c>
      <c r="K6" s="8">
        <f>SUM(H6/D6*100-100)</f>
        <v>-2.6952112249231703</v>
      </c>
    </row>
    <row r="7" spans="1:11" ht="105.75" customHeight="1">
      <c r="A7" s="18" t="s">
        <v>74</v>
      </c>
      <c r="B7" s="20" t="s">
        <v>6</v>
      </c>
      <c r="C7" s="7">
        <v>85</v>
      </c>
      <c r="D7" s="56">
        <v>7.4</v>
      </c>
      <c r="E7" s="41">
        <v>61.13725490196078</v>
      </c>
      <c r="F7" s="41">
        <f t="shared" si="1"/>
        <v>-36.13725490196078</v>
      </c>
      <c r="G7" s="7">
        <v>51</v>
      </c>
      <c r="H7" s="64">
        <v>42.06</v>
      </c>
      <c r="I7" s="8">
        <f t="shared" si="0"/>
        <v>82.47058823529412</v>
      </c>
      <c r="J7" s="8">
        <f t="shared" si="2"/>
        <v>-57.470588235294116</v>
      </c>
      <c r="K7" s="8">
        <f aca="true" t="shared" si="3" ref="K7:K18">SUM(H7/D7*100-100)</f>
        <v>468.37837837837833</v>
      </c>
    </row>
    <row r="8" spans="1:11" ht="46.5" customHeight="1">
      <c r="A8" s="18" t="s">
        <v>75</v>
      </c>
      <c r="B8" s="21" t="s">
        <v>7</v>
      </c>
      <c r="C8" s="7">
        <v>95</v>
      </c>
      <c r="D8" s="56">
        <v>4.16</v>
      </c>
      <c r="E8" s="41">
        <v>109.06086956521739</v>
      </c>
      <c r="F8" s="41">
        <f t="shared" si="1"/>
        <v>-84.06086956521739</v>
      </c>
      <c r="G8" s="7">
        <v>190</v>
      </c>
      <c r="H8" s="64">
        <v>3.99</v>
      </c>
      <c r="I8" s="8">
        <f t="shared" si="0"/>
        <v>2.1</v>
      </c>
      <c r="J8" s="8">
        <f t="shared" si="2"/>
        <v>22.9</v>
      </c>
      <c r="K8" s="8">
        <f t="shared" si="3"/>
        <v>-4.086538461538453</v>
      </c>
    </row>
    <row r="9" spans="1:11" ht="90.75" customHeight="1">
      <c r="A9" s="18" t="s">
        <v>76</v>
      </c>
      <c r="B9" s="21" t="s">
        <v>8</v>
      </c>
      <c r="C9" s="7">
        <v>51</v>
      </c>
      <c r="D9" s="56">
        <v>25.13</v>
      </c>
      <c r="E9" s="41">
        <v>111.23076923076923</v>
      </c>
      <c r="F9" s="41">
        <f t="shared" si="1"/>
        <v>-86.23076923076923</v>
      </c>
      <c r="G9" s="7">
        <v>155</v>
      </c>
      <c r="H9" s="64">
        <v>38.15</v>
      </c>
      <c r="I9" s="8">
        <f t="shared" si="0"/>
        <v>24.612903225806452</v>
      </c>
      <c r="J9" s="8">
        <f t="shared" si="2"/>
        <v>0.38709677419354804</v>
      </c>
      <c r="K9" s="8">
        <f t="shared" si="3"/>
        <v>51.81058495821728</v>
      </c>
    </row>
    <row r="10" spans="1:11" ht="33" customHeight="1">
      <c r="A10" s="16" t="s">
        <v>77</v>
      </c>
      <c r="B10" s="22" t="s">
        <v>42</v>
      </c>
      <c r="C10" s="9">
        <f>SUM(C11:C14)</f>
        <v>8581</v>
      </c>
      <c r="D10" s="55">
        <f>SUM(D11:D14)</f>
        <v>2155.29</v>
      </c>
      <c r="E10" s="10">
        <f>SUM(D10/C10)*100</f>
        <v>25.117002680340285</v>
      </c>
      <c r="F10" s="10">
        <f t="shared" si="1"/>
        <v>-0.11700268034028483</v>
      </c>
      <c r="G10" s="9">
        <f>SUM(G11:G14)</f>
        <v>9201</v>
      </c>
      <c r="H10" s="55">
        <f>SUM(H11:H14)</f>
        <v>2098.3900000000003</v>
      </c>
      <c r="I10" s="6">
        <f t="shared" si="0"/>
        <v>22.806108031735683</v>
      </c>
      <c r="J10" s="6">
        <f t="shared" si="2"/>
        <v>2.1938919682643174</v>
      </c>
      <c r="K10" s="6">
        <f t="shared" si="3"/>
        <v>-2.6400159607291727</v>
      </c>
    </row>
    <row r="11" spans="1:11" ht="78.75" customHeight="1">
      <c r="A11" s="18" t="s">
        <v>78</v>
      </c>
      <c r="B11" s="23" t="s">
        <v>9</v>
      </c>
      <c r="C11" s="7">
        <v>3381</v>
      </c>
      <c r="D11" s="56">
        <v>801.57</v>
      </c>
      <c r="E11" s="41">
        <v>71.07187222715173</v>
      </c>
      <c r="F11" s="41">
        <f t="shared" si="1"/>
        <v>-46.07187222715173</v>
      </c>
      <c r="G11" s="7">
        <v>3625</v>
      </c>
      <c r="H11" s="64">
        <v>864.5</v>
      </c>
      <c r="I11" s="8">
        <f t="shared" si="0"/>
        <v>23.848275862068967</v>
      </c>
      <c r="J11" s="8">
        <f t="shared" si="2"/>
        <v>1.1517241379310335</v>
      </c>
      <c r="K11" s="8">
        <f t="shared" si="3"/>
        <v>7.850842721159722</v>
      </c>
    </row>
    <row r="12" spans="1:11" ht="90" customHeight="1">
      <c r="A12" s="2" t="s">
        <v>79</v>
      </c>
      <c r="B12" s="20" t="s">
        <v>10</v>
      </c>
      <c r="C12" s="11">
        <v>50</v>
      </c>
      <c r="D12" s="56">
        <v>8.01</v>
      </c>
      <c r="E12" s="41">
        <v>51.68000000000001</v>
      </c>
      <c r="F12" s="41">
        <f t="shared" si="1"/>
        <v>-26.680000000000007</v>
      </c>
      <c r="G12" s="11">
        <v>54</v>
      </c>
      <c r="H12" s="64">
        <v>5.83</v>
      </c>
      <c r="I12" s="8">
        <f t="shared" si="0"/>
        <v>10.796296296296298</v>
      </c>
      <c r="J12" s="8">
        <f t="shared" si="2"/>
        <v>14.203703703703702</v>
      </c>
      <c r="K12" s="8">
        <f t="shared" si="3"/>
        <v>-27.215980024968786</v>
      </c>
    </row>
    <row r="13" spans="1:11" ht="76.5" customHeight="1">
      <c r="A13" s="2" t="s">
        <v>80</v>
      </c>
      <c r="B13" s="14" t="s">
        <v>11</v>
      </c>
      <c r="C13" s="11">
        <v>5150</v>
      </c>
      <c r="D13" s="56">
        <v>1492.74</v>
      </c>
      <c r="E13" s="41">
        <v>78.43106796116504</v>
      </c>
      <c r="F13" s="41">
        <f t="shared" si="1"/>
        <v>-53.43106796116504</v>
      </c>
      <c r="G13" s="11">
        <v>5522</v>
      </c>
      <c r="H13" s="64">
        <v>1408.2</v>
      </c>
      <c r="I13" s="8">
        <f t="shared" si="0"/>
        <v>25.501629844259327</v>
      </c>
      <c r="J13" s="8">
        <f t="shared" si="2"/>
        <v>-0.5016298442593268</v>
      </c>
      <c r="K13" s="8">
        <f t="shared" si="3"/>
        <v>-5.663410908798582</v>
      </c>
    </row>
    <row r="14" spans="1:11" ht="76.5" customHeight="1">
      <c r="A14" s="2" t="s">
        <v>81</v>
      </c>
      <c r="B14" s="14" t="s">
        <v>12</v>
      </c>
      <c r="C14" s="11">
        <v>0</v>
      </c>
      <c r="D14" s="56">
        <v>-147.03</v>
      </c>
      <c r="E14" s="41"/>
      <c r="F14" s="41"/>
      <c r="G14" s="11">
        <v>0</v>
      </c>
      <c r="H14" s="64">
        <v>-180.14</v>
      </c>
      <c r="I14" s="8"/>
      <c r="J14" s="8">
        <f t="shared" si="2"/>
        <v>25</v>
      </c>
      <c r="K14" s="8">
        <f t="shared" si="3"/>
        <v>22.519213765898115</v>
      </c>
    </row>
    <row r="15" spans="1:11" s="24" customFormat="1" ht="34.5" customHeight="1">
      <c r="A15" s="1" t="s">
        <v>82</v>
      </c>
      <c r="B15" s="3" t="s">
        <v>55</v>
      </c>
      <c r="C15" s="12">
        <f>SUM(C16:C20)</f>
        <v>6462</v>
      </c>
      <c r="D15" s="55">
        <f>SUM(D16:D20)</f>
        <v>1147.08</v>
      </c>
      <c r="E15" s="10">
        <f>SUM(D15/C15)*100</f>
        <v>17.751160631383474</v>
      </c>
      <c r="F15" s="10">
        <f>SUM(25-E15)</f>
        <v>7.248839368616526</v>
      </c>
      <c r="G15" s="12">
        <f>SUM(G16:G20)</f>
        <v>6238</v>
      </c>
      <c r="H15" s="63">
        <f>SUM(H16:H20)</f>
        <v>1553.73</v>
      </c>
      <c r="I15" s="6">
        <f>SUM(H15/G15)*100</f>
        <v>24.907502404616867</v>
      </c>
      <c r="J15" s="6">
        <f t="shared" si="2"/>
        <v>0.09249759538313285</v>
      </c>
      <c r="K15" s="6">
        <f t="shared" si="3"/>
        <v>35.45088398368031</v>
      </c>
    </row>
    <row r="16" spans="1:11" ht="46.5" customHeight="1">
      <c r="A16" s="2" t="s">
        <v>83</v>
      </c>
      <c r="B16" s="4" t="s">
        <v>56</v>
      </c>
      <c r="C16" s="11">
        <v>4300</v>
      </c>
      <c r="D16" s="56">
        <v>733.46</v>
      </c>
      <c r="E16" s="41">
        <f>SUM(D16/C16)*100</f>
        <v>17.05720930232558</v>
      </c>
      <c r="F16" s="41">
        <f>SUM(25-E16)</f>
        <v>7.942790697674418</v>
      </c>
      <c r="G16" s="11">
        <v>3609.7</v>
      </c>
      <c r="H16" s="64">
        <v>996.41</v>
      </c>
      <c r="I16" s="8">
        <f>SUM(H16/G16)*100</f>
        <v>27.603678976092194</v>
      </c>
      <c r="J16" s="8">
        <f t="shared" si="2"/>
        <v>-2.603678976092194</v>
      </c>
      <c r="K16" s="8">
        <f t="shared" si="3"/>
        <v>35.85062580099802</v>
      </c>
    </row>
    <row r="17" spans="1:11" ht="66" customHeight="1">
      <c r="A17" s="2" t="s">
        <v>84</v>
      </c>
      <c r="B17" s="4" t="s">
        <v>85</v>
      </c>
      <c r="C17" s="11">
        <v>0</v>
      </c>
      <c r="D17" s="56">
        <v>0</v>
      </c>
      <c r="E17" s="41"/>
      <c r="F17" s="41"/>
      <c r="G17" s="11">
        <v>0.3</v>
      </c>
      <c r="H17" s="64">
        <v>0.33</v>
      </c>
      <c r="I17" s="8">
        <f>SUM(H17/G17)*100</f>
        <v>110.00000000000001</v>
      </c>
      <c r="J17" s="8">
        <f t="shared" si="2"/>
        <v>-85.00000000000001</v>
      </c>
      <c r="K17" s="8"/>
    </row>
    <row r="18" spans="1:11" ht="48.75" customHeight="1">
      <c r="A18" s="2" t="s">
        <v>86</v>
      </c>
      <c r="B18" s="4" t="s">
        <v>57</v>
      </c>
      <c r="C18" s="11">
        <v>1100</v>
      </c>
      <c r="D18" s="56">
        <v>350.75</v>
      </c>
      <c r="E18" s="41">
        <f>SUM(D18/C18)*100</f>
        <v>31.886363636363633</v>
      </c>
      <c r="F18" s="41">
        <f>SUM(25-E18)</f>
        <v>-6.886363636363633</v>
      </c>
      <c r="G18" s="11">
        <v>2628</v>
      </c>
      <c r="H18" s="64">
        <v>556.97</v>
      </c>
      <c r="I18" s="8">
        <f>SUM(H18/G18)*100</f>
        <v>21.193683409436836</v>
      </c>
      <c r="J18" s="8">
        <f t="shared" si="2"/>
        <v>3.8063165905631635</v>
      </c>
      <c r="K18" s="8">
        <f t="shared" si="3"/>
        <v>58.79401282965077</v>
      </c>
    </row>
    <row r="19" spans="1:11" ht="78.75" customHeight="1">
      <c r="A19" s="2" t="s">
        <v>87</v>
      </c>
      <c r="B19" s="4" t="s">
        <v>88</v>
      </c>
      <c r="C19" s="11">
        <v>0</v>
      </c>
      <c r="D19" s="56">
        <v>0</v>
      </c>
      <c r="E19" s="41"/>
      <c r="F19" s="41"/>
      <c r="G19" s="11">
        <v>0</v>
      </c>
      <c r="H19" s="64">
        <v>0.02</v>
      </c>
      <c r="I19" s="8"/>
      <c r="J19" s="8"/>
      <c r="K19" s="8"/>
    </row>
    <row r="20" spans="1:11" ht="33.75" customHeight="1">
      <c r="A20" s="2" t="s">
        <v>89</v>
      </c>
      <c r="B20" s="4" t="s">
        <v>58</v>
      </c>
      <c r="C20" s="11">
        <v>1062</v>
      </c>
      <c r="D20" s="56">
        <v>62.87</v>
      </c>
      <c r="E20" s="41"/>
      <c r="F20" s="41"/>
      <c r="G20" s="11">
        <v>0</v>
      </c>
      <c r="H20" s="64">
        <v>0</v>
      </c>
      <c r="I20" s="8"/>
      <c r="J20" s="8"/>
      <c r="K20" s="8"/>
    </row>
    <row r="21" spans="1:11" ht="35.25" customHeight="1">
      <c r="A21" s="1" t="s">
        <v>90</v>
      </c>
      <c r="B21" s="25" t="s">
        <v>13</v>
      </c>
      <c r="C21" s="12">
        <f>SUM(C22:C23)</f>
        <v>10419</v>
      </c>
      <c r="D21" s="55">
        <f>SUM(D22:D23)</f>
        <v>2260.0499999999997</v>
      </c>
      <c r="E21" s="10">
        <f aca="true" t="shared" si="4" ref="E21:E29">SUM(D21/C21)*100</f>
        <v>21.691621076878775</v>
      </c>
      <c r="F21" s="10">
        <f>SUM(25-E21)</f>
        <v>3.308378923121225</v>
      </c>
      <c r="G21" s="12">
        <f>SUM(G22:G23)</f>
        <v>9644</v>
      </c>
      <c r="H21" s="63">
        <f>SUM(H22:H23)</f>
        <v>2140.5499999999997</v>
      </c>
      <c r="I21" s="6">
        <f aca="true" t="shared" si="5" ref="I21:I29">SUM(H21/G21)*100</f>
        <v>22.19566569888013</v>
      </c>
      <c r="J21" s="6">
        <f t="shared" si="2"/>
        <v>2.8043343011198694</v>
      </c>
      <c r="K21" s="6">
        <f aca="true" t="shared" si="6" ref="K21:K80">SUM(H21/D21*100-100)</f>
        <v>-5.287493639521244</v>
      </c>
    </row>
    <row r="22" spans="1:11" s="26" customFormat="1" ht="35.25" customHeight="1">
      <c r="A22" s="2" t="s">
        <v>91</v>
      </c>
      <c r="B22" s="14" t="s">
        <v>13</v>
      </c>
      <c r="C22" s="11">
        <v>10419</v>
      </c>
      <c r="D22" s="56">
        <v>2256.16</v>
      </c>
      <c r="E22" s="41">
        <f>SUM(D22/C22)*100</f>
        <v>21.654285440061425</v>
      </c>
      <c r="F22" s="41">
        <f>SUM(25-E22)</f>
        <v>3.3457145599385747</v>
      </c>
      <c r="G22" s="11">
        <v>9639.5</v>
      </c>
      <c r="H22" s="64">
        <v>2136.12</v>
      </c>
      <c r="I22" s="8">
        <f t="shared" si="5"/>
        <v>22.160070543077957</v>
      </c>
      <c r="J22" s="8">
        <f t="shared" si="2"/>
        <v>2.839929456922043</v>
      </c>
      <c r="K22" s="8">
        <f>SUM(H22/D22*100-100)</f>
        <v>-5.32054464222395</v>
      </c>
    </row>
    <row r="23" spans="1:11" s="26" customFormat="1" ht="48" customHeight="1">
      <c r="A23" s="2" t="s">
        <v>92</v>
      </c>
      <c r="B23" s="14" t="s">
        <v>93</v>
      </c>
      <c r="C23" s="11">
        <v>0</v>
      </c>
      <c r="D23" s="56">
        <v>3.89</v>
      </c>
      <c r="E23" s="41"/>
      <c r="F23" s="41"/>
      <c r="G23" s="11">
        <v>4.5</v>
      </c>
      <c r="H23" s="64">
        <v>4.43</v>
      </c>
      <c r="I23" s="8">
        <f t="shared" si="5"/>
        <v>98.44444444444443</v>
      </c>
      <c r="J23" s="8">
        <f t="shared" si="2"/>
        <v>-73.44444444444443</v>
      </c>
      <c r="K23" s="8">
        <f>SUM(H23/D23*100-100)</f>
        <v>13.881748071979416</v>
      </c>
    </row>
    <row r="24" spans="1:11" ht="26.25" customHeight="1">
      <c r="A24" s="1" t="s">
        <v>94</v>
      </c>
      <c r="B24" s="25" t="s">
        <v>14</v>
      </c>
      <c r="C24" s="12">
        <f>SUM(C25:C26)</f>
        <v>74</v>
      </c>
      <c r="D24" s="55">
        <f>SUM(D25:D26)</f>
        <v>43.61</v>
      </c>
      <c r="E24" s="10">
        <f t="shared" si="4"/>
        <v>58.932432432432435</v>
      </c>
      <c r="F24" s="10">
        <f>SUM(25-E24)</f>
        <v>-33.932432432432435</v>
      </c>
      <c r="G24" s="12">
        <f>SUM(G25:G26)</f>
        <v>93</v>
      </c>
      <c r="H24" s="60">
        <f>SUM(H25:H26)</f>
        <v>7.71</v>
      </c>
      <c r="I24" s="6">
        <f t="shared" si="5"/>
        <v>8.290322580645162</v>
      </c>
      <c r="J24" s="6">
        <f t="shared" si="2"/>
        <v>16.70967741935484</v>
      </c>
      <c r="K24" s="6">
        <f t="shared" si="6"/>
        <v>-82.32056867690896</v>
      </c>
    </row>
    <row r="25" spans="1:11" s="26" customFormat="1" ht="26.25" customHeight="1">
      <c r="A25" s="2" t="s">
        <v>95</v>
      </c>
      <c r="B25" s="14" t="s">
        <v>14</v>
      </c>
      <c r="C25" s="11">
        <v>74</v>
      </c>
      <c r="D25" s="56">
        <v>43.61</v>
      </c>
      <c r="E25" s="41">
        <f>SUM(D25/C25)*100</f>
        <v>58.932432432432435</v>
      </c>
      <c r="F25" s="41">
        <f>SUM(25-E25)</f>
        <v>-33.932432432432435</v>
      </c>
      <c r="G25" s="11">
        <v>93</v>
      </c>
      <c r="H25" s="64">
        <v>7.71</v>
      </c>
      <c r="I25" s="8">
        <f t="shared" si="5"/>
        <v>8.290322580645162</v>
      </c>
      <c r="J25" s="8">
        <f t="shared" si="2"/>
        <v>16.70967741935484</v>
      </c>
      <c r="K25" s="8">
        <f>SUM(H25/D25*100-100)</f>
        <v>-82.32056867690896</v>
      </c>
    </row>
    <row r="26" spans="1:11" s="26" customFormat="1" ht="38.25" customHeight="1" hidden="1">
      <c r="A26" s="2" t="s">
        <v>96</v>
      </c>
      <c r="B26" s="14" t="s">
        <v>97</v>
      </c>
      <c r="C26" s="11">
        <v>0</v>
      </c>
      <c r="D26" s="56">
        <v>0</v>
      </c>
      <c r="E26" s="41"/>
      <c r="F26" s="41"/>
      <c r="G26" s="11">
        <v>0</v>
      </c>
      <c r="H26" s="64">
        <v>0</v>
      </c>
      <c r="I26" s="8"/>
      <c r="J26" s="8"/>
      <c r="K26" s="8"/>
    </row>
    <row r="27" spans="1:11" ht="57.75" customHeight="1">
      <c r="A27" s="1" t="s">
        <v>98</v>
      </c>
      <c r="B27" s="25" t="s">
        <v>15</v>
      </c>
      <c r="C27" s="12">
        <v>123</v>
      </c>
      <c r="D27" s="55">
        <v>43.37</v>
      </c>
      <c r="E27" s="10">
        <f t="shared" si="4"/>
        <v>35.260162601626014</v>
      </c>
      <c r="F27" s="10">
        <f>SUM(25-E27)</f>
        <v>-10.260162601626014</v>
      </c>
      <c r="G27" s="12">
        <v>141</v>
      </c>
      <c r="H27" s="63">
        <v>61.4</v>
      </c>
      <c r="I27" s="6">
        <f t="shared" si="5"/>
        <v>43.54609929078014</v>
      </c>
      <c r="J27" s="6">
        <f t="shared" si="2"/>
        <v>-18.54609929078014</v>
      </c>
      <c r="K27" s="6">
        <f t="shared" si="6"/>
        <v>41.57251556375374</v>
      </c>
    </row>
    <row r="28" spans="1:11" ht="24" customHeight="1">
      <c r="A28" s="1" t="s">
        <v>99</v>
      </c>
      <c r="B28" s="25" t="s">
        <v>16</v>
      </c>
      <c r="C28" s="12">
        <f>SUM(C29:C30)</f>
        <v>1690</v>
      </c>
      <c r="D28" s="55">
        <f>SUM(D29:D30)</f>
        <v>280.83</v>
      </c>
      <c r="E28" s="10">
        <f t="shared" si="4"/>
        <v>16.61715976331361</v>
      </c>
      <c r="F28" s="10">
        <f>SUM(25-E28)</f>
        <v>8.382840236686391</v>
      </c>
      <c r="G28" s="12">
        <f>SUM(G29:G30)</f>
        <v>1760</v>
      </c>
      <c r="H28" s="63">
        <f>SUM(H29:H30)</f>
        <v>400.84</v>
      </c>
      <c r="I28" s="6">
        <f t="shared" si="5"/>
        <v>22.775</v>
      </c>
      <c r="J28" s="6">
        <f t="shared" si="2"/>
        <v>2.2250000000000014</v>
      </c>
      <c r="K28" s="6">
        <f t="shared" si="6"/>
        <v>42.73403838621229</v>
      </c>
    </row>
    <row r="29" spans="1:11" ht="61.5" customHeight="1">
      <c r="A29" s="2" t="s">
        <v>100</v>
      </c>
      <c r="B29" s="14" t="s">
        <v>43</v>
      </c>
      <c r="C29" s="11">
        <v>1670</v>
      </c>
      <c r="D29" s="56">
        <v>280.83</v>
      </c>
      <c r="E29" s="41">
        <f t="shared" si="4"/>
        <v>16.816167664670658</v>
      </c>
      <c r="F29" s="41">
        <f>SUM(25-E29)</f>
        <v>8.183832335329342</v>
      </c>
      <c r="G29" s="11">
        <v>1753</v>
      </c>
      <c r="H29" s="64">
        <v>400.84</v>
      </c>
      <c r="I29" s="8">
        <f t="shared" si="5"/>
        <v>22.865944095835708</v>
      </c>
      <c r="J29" s="8">
        <f t="shared" si="2"/>
        <v>2.134055904164292</v>
      </c>
      <c r="K29" s="8">
        <f t="shared" si="6"/>
        <v>42.73403838621229</v>
      </c>
    </row>
    <row r="30" spans="1:11" ht="37.5" customHeight="1">
      <c r="A30" s="2" t="s">
        <v>202</v>
      </c>
      <c r="B30" s="14" t="s">
        <v>17</v>
      </c>
      <c r="C30" s="11">
        <v>20</v>
      </c>
      <c r="D30" s="56">
        <v>0</v>
      </c>
      <c r="E30" s="41">
        <f>SUM(D30/C30)*100</f>
        <v>0</v>
      </c>
      <c r="F30" s="41">
        <f>SUM(25-E30)</f>
        <v>25</v>
      </c>
      <c r="G30" s="11">
        <v>7</v>
      </c>
      <c r="H30" s="64">
        <v>0</v>
      </c>
      <c r="I30" s="8">
        <f>SUM(H30/G30)*100</f>
        <v>0</v>
      </c>
      <c r="J30" s="8">
        <f t="shared" si="2"/>
        <v>25</v>
      </c>
      <c r="K30" s="8"/>
    </row>
    <row r="31" spans="1:11" ht="44.25" customHeight="1">
      <c r="A31" s="1" t="s">
        <v>101</v>
      </c>
      <c r="B31" s="25" t="s">
        <v>18</v>
      </c>
      <c r="C31" s="12">
        <f>SUM(C32:C33)</f>
        <v>0</v>
      </c>
      <c r="D31" s="55">
        <f>SUM(D32:D33)</f>
        <v>0.01</v>
      </c>
      <c r="E31" s="10"/>
      <c r="F31" s="10"/>
      <c r="G31" s="12">
        <f>SUM(G32:G33)</f>
        <v>0</v>
      </c>
      <c r="H31" s="63">
        <f>SUM(H32:H33)</f>
        <v>0</v>
      </c>
      <c r="I31" s="6"/>
      <c r="J31" s="6"/>
      <c r="K31" s="6"/>
    </row>
    <row r="32" spans="1:11" s="26" customFormat="1" ht="35.25" customHeight="1">
      <c r="A32" s="2" t="s">
        <v>102</v>
      </c>
      <c r="B32" s="14" t="s">
        <v>103</v>
      </c>
      <c r="C32" s="11">
        <v>0</v>
      </c>
      <c r="D32" s="56">
        <v>0.01</v>
      </c>
      <c r="E32" s="41"/>
      <c r="F32" s="41"/>
      <c r="G32" s="11">
        <v>0</v>
      </c>
      <c r="H32" s="64">
        <v>0</v>
      </c>
      <c r="I32" s="8"/>
      <c r="J32" s="8"/>
      <c r="K32" s="8"/>
    </row>
    <row r="33" spans="1:11" s="26" customFormat="1" ht="78" customHeight="1" hidden="1">
      <c r="A33" s="2" t="s">
        <v>104</v>
      </c>
      <c r="B33" s="14" t="s">
        <v>105</v>
      </c>
      <c r="C33" s="11">
        <v>0</v>
      </c>
      <c r="D33" s="56">
        <v>0</v>
      </c>
      <c r="E33" s="41"/>
      <c r="F33" s="41"/>
      <c r="G33" s="11">
        <v>0</v>
      </c>
      <c r="H33" s="64">
        <v>0</v>
      </c>
      <c r="I33" s="8"/>
      <c r="J33" s="8"/>
      <c r="K33" s="8"/>
    </row>
    <row r="34" spans="1:11" ht="48" customHeight="1">
      <c r="A34" s="1" t="s">
        <v>106</v>
      </c>
      <c r="B34" s="25" t="s">
        <v>19</v>
      </c>
      <c r="C34" s="12">
        <f>SUM(C35:C42)</f>
        <v>4704.03</v>
      </c>
      <c r="D34" s="55">
        <f>SUM(D35:D42)</f>
        <v>1273.7600000000002</v>
      </c>
      <c r="E34" s="10">
        <f>SUM(D34/C34)*100</f>
        <v>27.07805860081675</v>
      </c>
      <c r="F34" s="10">
        <f>SUM(25-E34)</f>
        <v>-2.0780586008167496</v>
      </c>
      <c r="G34" s="12">
        <f>SUM(G35:G42)</f>
        <v>4849</v>
      </c>
      <c r="H34" s="63">
        <f>SUM(H35:H42)</f>
        <v>943.91</v>
      </c>
      <c r="I34" s="6">
        <f aca="true" t="shared" si="7" ref="I34:I43">SUM(H34/G34)*100</f>
        <v>19.466075479480306</v>
      </c>
      <c r="J34" s="6">
        <f>SUM(25-I34)</f>
        <v>5.533924520519694</v>
      </c>
      <c r="K34" s="6">
        <f t="shared" si="6"/>
        <v>-25.895773144077396</v>
      </c>
    </row>
    <row r="35" spans="1:11" ht="60.75" customHeight="1">
      <c r="A35" s="2" t="s">
        <v>107</v>
      </c>
      <c r="B35" s="14" t="s">
        <v>63</v>
      </c>
      <c r="C35" s="11">
        <v>0</v>
      </c>
      <c r="D35" s="56">
        <v>0</v>
      </c>
      <c r="E35" s="41"/>
      <c r="F35" s="41"/>
      <c r="G35" s="11">
        <v>8.3</v>
      </c>
      <c r="H35" s="64">
        <v>0</v>
      </c>
      <c r="I35" s="8">
        <f t="shared" si="7"/>
        <v>0</v>
      </c>
      <c r="J35" s="8">
        <f>SUM(25-I35)</f>
        <v>25</v>
      </c>
      <c r="K35" s="8"/>
    </row>
    <row r="36" spans="1:11" s="26" customFormat="1" ht="45.75" customHeight="1" hidden="1">
      <c r="A36" s="2" t="s">
        <v>108</v>
      </c>
      <c r="B36" s="14" t="s">
        <v>53</v>
      </c>
      <c r="C36" s="11">
        <v>0.03</v>
      </c>
      <c r="D36" s="56">
        <v>0</v>
      </c>
      <c r="E36" s="41"/>
      <c r="F36" s="41"/>
      <c r="G36" s="11">
        <v>0</v>
      </c>
      <c r="H36" s="64">
        <v>0</v>
      </c>
      <c r="I36" s="8"/>
      <c r="J36" s="8"/>
      <c r="K36" s="8"/>
    </row>
    <row r="37" spans="1:11" ht="106.5" customHeight="1">
      <c r="A37" s="2" t="s">
        <v>109</v>
      </c>
      <c r="B37" s="14" t="s">
        <v>67</v>
      </c>
      <c r="C37" s="11">
        <v>1440</v>
      </c>
      <c r="D37" s="56">
        <v>292.87</v>
      </c>
      <c r="E37" s="41">
        <f aca="true" t="shared" si="8" ref="E37:E50">SUM(D37/C37)*100</f>
        <v>20.338194444444444</v>
      </c>
      <c r="F37" s="41">
        <f aca="true" t="shared" si="9" ref="F36:F47">SUM(25-E37)</f>
        <v>4.661805555555556</v>
      </c>
      <c r="G37" s="11">
        <v>1428</v>
      </c>
      <c r="H37" s="64">
        <v>360.62</v>
      </c>
      <c r="I37" s="8">
        <f t="shared" si="7"/>
        <v>25.253501400560225</v>
      </c>
      <c r="J37" s="8">
        <f aca="true" t="shared" si="10" ref="J37:J44">SUM(25-I37)</f>
        <v>-0.25350140056022497</v>
      </c>
      <c r="K37" s="8">
        <f t="shared" si="6"/>
        <v>23.133130740601644</v>
      </c>
    </row>
    <row r="38" spans="1:11" ht="90.75" customHeight="1">
      <c r="A38" s="2" t="s">
        <v>110</v>
      </c>
      <c r="B38" s="14" t="s">
        <v>47</v>
      </c>
      <c r="C38" s="11">
        <v>1311</v>
      </c>
      <c r="D38" s="56">
        <v>394.81</v>
      </c>
      <c r="E38" s="41">
        <f t="shared" si="8"/>
        <v>30.115179252479024</v>
      </c>
      <c r="F38" s="41">
        <f t="shared" si="9"/>
        <v>-5.115179252479024</v>
      </c>
      <c r="G38" s="11">
        <v>1226.7</v>
      </c>
      <c r="H38" s="64">
        <v>105.4</v>
      </c>
      <c r="I38" s="8">
        <f t="shared" si="7"/>
        <v>8.592157821798322</v>
      </c>
      <c r="J38" s="8">
        <f t="shared" si="10"/>
        <v>16.407842178201676</v>
      </c>
      <c r="K38" s="8">
        <f t="shared" si="6"/>
        <v>-73.30361439679847</v>
      </c>
    </row>
    <row r="39" spans="1:11" ht="87.75" customHeight="1">
      <c r="A39" s="2" t="s">
        <v>111</v>
      </c>
      <c r="B39" s="14" t="s">
        <v>54</v>
      </c>
      <c r="C39" s="11">
        <v>28</v>
      </c>
      <c r="D39" s="56">
        <v>3.91</v>
      </c>
      <c r="E39" s="41">
        <f t="shared" si="8"/>
        <v>13.964285714285715</v>
      </c>
      <c r="F39" s="41">
        <f t="shared" si="9"/>
        <v>11.035714285714285</v>
      </c>
      <c r="G39" s="11">
        <v>36</v>
      </c>
      <c r="H39" s="64">
        <v>4.25</v>
      </c>
      <c r="I39" s="8">
        <f t="shared" si="7"/>
        <v>11.805555555555555</v>
      </c>
      <c r="J39" s="8">
        <f t="shared" si="10"/>
        <v>13.194444444444445</v>
      </c>
      <c r="K39" s="8">
        <f t="shared" si="6"/>
        <v>8.695652173913032</v>
      </c>
    </row>
    <row r="40" spans="1:11" ht="89.25" customHeight="1">
      <c r="A40" s="2" t="s">
        <v>112</v>
      </c>
      <c r="B40" s="14" t="s">
        <v>20</v>
      </c>
      <c r="C40" s="11">
        <v>802</v>
      </c>
      <c r="D40" s="56">
        <v>230.85</v>
      </c>
      <c r="E40" s="41">
        <f t="shared" si="8"/>
        <v>28.78428927680798</v>
      </c>
      <c r="F40" s="41">
        <f t="shared" si="9"/>
        <v>-3.7842892768079786</v>
      </c>
      <c r="G40" s="11">
        <v>819</v>
      </c>
      <c r="H40" s="64">
        <v>289.24</v>
      </c>
      <c r="I40" s="8">
        <f t="shared" si="7"/>
        <v>35.31623931623932</v>
      </c>
      <c r="J40" s="8">
        <f t="shared" si="10"/>
        <v>-10.316239316239319</v>
      </c>
      <c r="K40" s="8">
        <f t="shared" si="6"/>
        <v>25.293480615118042</v>
      </c>
    </row>
    <row r="41" spans="1:11" ht="45.75" customHeight="1">
      <c r="A41" s="2" t="s">
        <v>113</v>
      </c>
      <c r="B41" s="14" t="s">
        <v>21</v>
      </c>
      <c r="C41" s="7">
        <v>723</v>
      </c>
      <c r="D41" s="56">
        <v>256.63</v>
      </c>
      <c r="E41" s="41">
        <f t="shared" si="8"/>
        <v>35.49515905947441</v>
      </c>
      <c r="F41" s="41">
        <f t="shared" si="9"/>
        <v>-10.49515905947441</v>
      </c>
      <c r="G41" s="7">
        <v>931</v>
      </c>
      <c r="H41" s="64">
        <v>154.4</v>
      </c>
      <c r="I41" s="8">
        <f t="shared" si="7"/>
        <v>16.5843179377014</v>
      </c>
      <c r="J41" s="8">
        <f t="shared" si="10"/>
        <v>8.4156820622986</v>
      </c>
      <c r="K41" s="8">
        <f t="shared" si="6"/>
        <v>-39.83556092428788</v>
      </c>
    </row>
    <row r="42" spans="1:11" ht="91.5" customHeight="1">
      <c r="A42" s="2" t="s">
        <v>114</v>
      </c>
      <c r="B42" s="14" t="s">
        <v>22</v>
      </c>
      <c r="C42" s="7">
        <v>400</v>
      </c>
      <c r="D42" s="56">
        <v>94.69</v>
      </c>
      <c r="E42" s="41">
        <f t="shared" si="8"/>
        <v>23.6725</v>
      </c>
      <c r="F42" s="41">
        <f t="shared" si="9"/>
        <v>1.3275000000000006</v>
      </c>
      <c r="G42" s="7">
        <v>400</v>
      </c>
      <c r="H42" s="64">
        <v>30</v>
      </c>
      <c r="I42" s="8">
        <f t="shared" si="7"/>
        <v>7.5</v>
      </c>
      <c r="J42" s="8">
        <f t="shared" si="10"/>
        <v>17.5</v>
      </c>
      <c r="K42" s="8">
        <f t="shared" si="6"/>
        <v>-68.31766818037808</v>
      </c>
    </row>
    <row r="43" spans="1:11" ht="30" customHeight="1">
      <c r="A43" s="1" t="s">
        <v>115</v>
      </c>
      <c r="B43" s="25" t="s">
        <v>23</v>
      </c>
      <c r="C43" s="9">
        <f>SUM(C44:C49)</f>
        <v>323</v>
      </c>
      <c r="D43" s="55">
        <f>SUM(D44:D49)</f>
        <v>100.89</v>
      </c>
      <c r="E43" s="10">
        <f t="shared" si="8"/>
        <v>31.23529411764706</v>
      </c>
      <c r="F43" s="10">
        <f t="shared" si="9"/>
        <v>-6.2352941176470615</v>
      </c>
      <c r="G43" s="9">
        <f>SUM(G44:G49)</f>
        <v>236</v>
      </c>
      <c r="H43" s="63">
        <f>SUM(H44:H49)</f>
        <v>64.94999999999999</v>
      </c>
      <c r="I43" s="6">
        <f t="shared" si="7"/>
        <v>27.521186440677965</v>
      </c>
      <c r="J43" s="6">
        <f t="shared" si="10"/>
        <v>-2.5211864406779654</v>
      </c>
      <c r="K43" s="6">
        <f t="shared" si="6"/>
        <v>-35.62295569432055</v>
      </c>
    </row>
    <row r="44" spans="1:11" s="26" customFormat="1" ht="31.5" customHeight="1">
      <c r="A44" s="2" t="s">
        <v>116</v>
      </c>
      <c r="B44" s="14" t="s">
        <v>120</v>
      </c>
      <c r="C44" s="7">
        <v>67</v>
      </c>
      <c r="D44" s="56">
        <v>8.93</v>
      </c>
      <c r="E44" s="41">
        <f>SUM(D44/C44)*100</f>
        <v>13.328358208955224</v>
      </c>
      <c r="F44" s="41">
        <f t="shared" si="9"/>
        <v>11.671641791044776</v>
      </c>
      <c r="G44" s="7">
        <v>20</v>
      </c>
      <c r="H44" s="64">
        <v>8.2</v>
      </c>
      <c r="I44" s="8">
        <f aca="true" t="shared" si="11" ref="I44:I49">SUM(H44/G44)*100</f>
        <v>41</v>
      </c>
      <c r="J44" s="8">
        <f t="shared" si="10"/>
        <v>-16</v>
      </c>
      <c r="K44" s="8">
        <f>SUM(H44/D44*100-100)</f>
        <v>-8.174692049272124</v>
      </c>
    </row>
    <row r="45" spans="1:11" s="26" customFormat="1" ht="30" customHeight="1">
      <c r="A45" s="2" t="s">
        <v>117</v>
      </c>
      <c r="B45" s="14" t="s">
        <v>121</v>
      </c>
      <c r="C45" s="7">
        <v>23</v>
      </c>
      <c r="D45" s="56">
        <v>0</v>
      </c>
      <c r="E45" s="41">
        <f>SUM(D45/C45)*100</f>
        <v>0</v>
      </c>
      <c r="F45" s="41">
        <f t="shared" si="9"/>
        <v>25</v>
      </c>
      <c r="G45" s="7">
        <v>0</v>
      </c>
      <c r="H45" s="64">
        <v>0</v>
      </c>
      <c r="I45" s="8"/>
      <c r="J45" s="8"/>
      <c r="K45" s="8"/>
    </row>
    <row r="46" spans="1:11" s="26" customFormat="1" ht="30" customHeight="1">
      <c r="A46" s="2" t="s">
        <v>118</v>
      </c>
      <c r="B46" s="14" t="s">
        <v>122</v>
      </c>
      <c r="C46" s="7">
        <v>24</v>
      </c>
      <c r="D46" s="56">
        <v>6.43</v>
      </c>
      <c r="E46" s="41">
        <f>SUM(D46/C46)*100</f>
        <v>26.791666666666664</v>
      </c>
      <c r="F46" s="41">
        <f t="shared" si="9"/>
        <v>-1.7916666666666643</v>
      </c>
      <c r="G46" s="7">
        <v>30</v>
      </c>
      <c r="H46" s="64">
        <v>5.14</v>
      </c>
      <c r="I46" s="8">
        <f t="shared" si="11"/>
        <v>17.13333333333333</v>
      </c>
      <c r="J46" s="8">
        <f>SUM(25-I46)</f>
        <v>7.866666666666671</v>
      </c>
      <c r="K46" s="8">
        <f>SUM(H46/D46*100-100)</f>
        <v>-20.06220839813375</v>
      </c>
    </row>
    <row r="47" spans="1:11" s="26" customFormat="1" ht="30" customHeight="1">
      <c r="A47" s="2" t="s">
        <v>119</v>
      </c>
      <c r="B47" s="14" t="s">
        <v>123</v>
      </c>
      <c r="C47" s="7">
        <v>209</v>
      </c>
      <c r="D47" s="56">
        <v>85.53</v>
      </c>
      <c r="E47" s="41">
        <f>SUM(D47/C47)*100</f>
        <v>40.92344497607655</v>
      </c>
      <c r="F47" s="41">
        <f t="shared" si="9"/>
        <v>-15.923444976076553</v>
      </c>
      <c r="G47" s="7">
        <v>186</v>
      </c>
      <c r="H47" s="64">
        <v>51.23</v>
      </c>
      <c r="I47" s="8">
        <f>SUM(H47/G47)*100</f>
        <v>27.54301075268817</v>
      </c>
      <c r="J47" s="8">
        <f>SUM(25-I47)</f>
        <v>-2.5430107526881685</v>
      </c>
      <c r="K47" s="8">
        <f>SUM(H47/D47*100-100)</f>
        <v>-40.102887875599215</v>
      </c>
    </row>
    <row r="48" spans="1:11" s="26" customFormat="1" ht="30" customHeight="1">
      <c r="A48" s="2" t="s">
        <v>124</v>
      </c>
      <c r="B48" s="14" t="s">
        <v>126</v>
      </c>
      <c r="C48" s="7">
        <v>0</v>
      </c>
      <c r="D48" s="56">
        <v>0</v>
      </c>
      <c r="E48" s="41"/>
      <c r="F48" s="41"/>
      <c r="G48" s="7">
        <v>0</v>
      </c>
      <c r="H48" s="64">
        <v>0.38</v>
      </c>
      <c r="I48" s="8"/>
      <c r="J48" s="8"/>
      <c r="K48" s="8"/>
    </row>
    <row r="49" spans="1:11" s="26" customFormat="1" ht="30" customHeight="1" hidden="1">
      <c r="A49" s="2" t="s">
        <v>125</v>
      </c>
      <c r="B49" s="14" t="s">
        <v>126</v>
      </c>
      <c r="C49" s="7">
        <v>0</v>
      </c>
      <c r="D49" s="56">
        <v>0</v>
      </c>
      <c r="E49" s="41"/>
      <c r="F49" s="41"/>
      <c r="G49" s="7">
        <v>0</v>
      </c>
      <c r="H49" s="64">
        <v>0</v>
      </c>
      <c r="I49" s="8"/>
      <c r="J49" s="8"/>
      <c r="K49" s="8"/>
    </row>
    <row r="50" spans="1:11" ht="27" customHeight="1">
      <c r="A50" s="1" t="s">
        <v>127</v>
      </c>
      <c r="B50" s="25" t="s">
        <v>44</v>
      </c>
      <c r="C50" s="9">
        <f>SUM(C51:C52)</f>
        <v>188</v>
      </c>
      <c r="D50" s="55">
        <f>SUM(D51:D52)</f>
        <v>0</v>
      </c>
      <c r="E50" s="10">
        <f t="shared" si="8"/>
        <v>0</v>
      </c>
      <c r="F50" s="10">
        <f aca="true" t="shared" si="12" ref="F50:F67">SUM(25-E50)</f>
        <v>25</v>
      </c>
      <c r="G50" s="9">
        <f>SUM(G51:G52)</f>
        <v>138</v>
      </c>
      <c r="H50" s="63">
        <f>SUM(H51:H52)</f>
        <v>23.35</v>
      </c>
      <c r="I50" s="6">
        <f>SUM(H50/G50)*100</f>
        <v>16.920289855072465</v>
      </c>
      <c r="J50" s="6">
        <f aca="true" t="shared" si="13" ref="J48:J67">SUM(25-I50)</f>
        <v>8.079710144927535</v>
      </c>
      <c r="K50" s="6"/>
    </row>
    <row r="51" spans="1:11" ht="45" customHeight="1" hidden="1">
      <c r="A51" s="2" t="s">
        <v>51</v>
      </c>
      <c r="B51" s="14" t="s">
        <v>52</v>
      </c>
      <c r="C51" s="7">
        <v>0</v>
      </c>
      <c r="D51" s="56">
        <v>0</v>
      </c>
      <c r="E51" s="41"/>
      <c r="F51" s="41">
        <f t="shared" si="12"/>
        <v>25</v>
      </c>
      <c r="G51" s="7">
        <v>0</v>
      </c>
      <c r="H51" s="64">
        <v>0</v>
      </c>
      <c r="I51" s="8"/>
      <c r="J51" s="8">
        <f t="shared" si="13"/>
        <v>25</v>
      </c>
      <c r="K51" s="8"/>
    </row>
    <row r="52" spans="1:11" ht="34.5" customHeight="1">
      <c r="A52" s="2" t="s">
        <v>128</v>
      </c>
      <c r="B52" s="14" t="s">
        <v>24</v>
      </c>
      <c r="C52" s="7">
        <v>188</v>
      </c>
      <c r="D52" s="56">
        <v>0</v>
      </c>
      <c r="E52" s="41">
        <f aca="true" t="shared" si="14" ref="E52:E60">SUM(D52/C52)*100</f>
        <v>0</v>
      </c>
      <c r="F52" s="41">
        <f t="shared" si="12"/>
        <v>25</v>
      </c>
      <c r="G52" s="7">
        <v>138</v>
      </c>
      <c r="H52" s="64">
        <v>23.35</v>
      </c>
      <c r="I52" s="8">
        <f>SUM(H52/G52)*100</f>
        <v>16.920289855072465</v>
      </c>
      <c r="J52" s="8">
        <f t="shared" si="13"/>
        <v>8.079710144927535</v>
      </c>
      <c r="K52" s="8"/>
    </row>
    <row r="53" spans="1:11" ht="102.75" customHeight="1">
      <c r="A53" s="1" t="s">
        <v>129</v>
      </c>
      <c r="B53" s="25" t="s">
        <v>25</v>
      </c>
      <c r="C53" s="9">
        <v>1892</v>
      </c>
      <c r="D53" s="55">
        <v>263.55</v>
      </c>
      <c r="E53" s="10">
        <f t="shared" si="14"/>
        <v>13.92970401691332</v>
      </c>
      <c r="F53" s="10">
        <f t="shared" si="12"/>
        <v>11.07029598308668</v>
      </c>
      <c r="G53" s="9">
        <v>4613.5</v>
      </c>
      <c r="H53" s="63">
        <v>0</v>
      </c>
      <c r="I53" s="6">
        <f>SUM(H53/G53)*100</f>
        <v>0</v>
      </c>
      <c r="J53" s="6">
        <f t="shared" si="13"/>
        <v>25</v>
      </c>
      <c r="K53" s="6"/>
    </row>
    <row r="54" spans="1:11" ht="77.25" customHeight="1">
      <c r="A54" s="1" t="s">
        <v>130</v>
      </c>
      <c r="B54" s="25" t="s">
        <v>68</v>
      </c>
      <c r="C54" s="9">
        <v>122</v>
      </c>
      <c r="D54" s="55">
        <v>2.93</v>
      </c>
      <c r="E54" s="10">
        <f t="shared" si="14"/>
        <v>2.4016393442622954</v>
      </c>
      <c r="F54" s="10">
        <f t="shared" si="12"/>
        <v>22.598360655737704</v>
      </c>
      <c r="G54" s="9">
        <v>133</v>
      </c>
      <c r="H54" s="63">
        <v>132.93</v>
      </c>
      <c r="I54" s="6">
        <f>SUM(H54/G54)*100</f>
        <v>99.94736842105264</v>
      </c>
      <c r="J54" s="6">
        <f t="shared" si="13"/>
        <v>-74.94736842105264</v>
      </c>
      <c r="K54" s="6">
        <f t="shared" si="6"/>
        <v>4436.860068259386</v>
      </c>
    </row>
    <row r="55" spans="1:11" ht="57" customHeight="1">
      <c r="A55" s="1" t="s">
        <v>131</v>
      </c>
      <c r="B55" s="25" t="s">
        <v>48</v>
      </c>
      <c r="C55" s="9">
        <v>239</v>
      </c>
      <c r="D55" s="55">
        <v>81.86</v>
      </c>
      <c r="E55" s="10">
        <f t="shared" si="14"/>
        <v>34.2510460251046</v>
      </c>
      <c r="F55" s="10">
        <f t="shared" si="12"/>
        <v>-9.2510460251046</v>
      </c>
      <c r="G55" s="9">
        <v>5.9</v>
      </c>
      <c r="H55" s="63">
        <v>5.88</v>
      </c>
      <c r="I55" s="6">
        <f>SUM(H55/G55)*100</f>
        <v>99.66101694915254</v>
      </c>
      <c r="J55" s="6">
        <f t="shared" si="13"/>
        <v>-74.66101694915254</v>
      </c>
      <c r="K55" s="6">
        <f t="shared" si="6"/>
        <v>-92.81700464207184</v>
      </c>
    </row>
    <row r="56" spans="1:11" ht="57" customHeight="1" hidden="1">
      <c r="A56" s="1" t="s">
        <v>132</v>
      </c>
      <c r="B56" s="25" t="s">
        <v>64</v>
      </c>
      <c r="C56" s="9">
        <v>0</v>
      </c>
      <c r="D56" s="55">
        <v>0</v>
      </c>
      <c r="E56" s="10"/>
      <c r="F56" s="10"/>
      <c r="G56" s="9">
        <v>0</v>
      </c>
      <c r="H56" s="63">
        <v>0</v>
      </c>
      <c r="I56" s="6"/>
      <c r="J56" s="6">
        <f t="shared" si="13"/>
        <v>25</v>
      </c>
      <c r="K56" s="6"/>
    </row>
    <row r="57" spans="1:11" ht="23.25" customHeight="1">
      <c r="A57" s="16" t="s">
        <v>133</v>
      </c>
      <c r="B57" s="17" t="s">
        <v>26</v>
      </c>
      <c r="C57" s="12">
        <f>SUM(C58:C73)</f>
        <v>1228</v>
      </c>
      <c r="D57" s="55">
        <f>SUM(D58:D73)</f>
        <v>194.68</v>
      </c>
      <c r="E57" s="10">
        <f t="shared" si="14"/>
        <v>15.85342019543974</v>
      </c>
      <c r="F57" s="10">
        <f t="shared" si="12"/>
        <v>9.14657980456026</v>
      </c>
      <c r="G57" s="12">
        <f>SUM(G58:G73)</f>
        <v>1295</v>
      </c>
      <c r="H57" s="63">
        <f>SUM(H58:H73)</f>
        <v>369.76</v>
      </c>
      <c r="I57" s="6">
        <f>SUM(H57/G57)*100</f>
        <v>28.55289575289575</v>
      </c>
      <c r="J57" s="6">
        <f t="shared" si="13"/>
        <v>-3.5528957528957505</v>
      </c>
      <c r="K57" s="6">
        <f t="shared" si="6"/>
        <v>89.9321964249024</v>
      </c>
    </row>
    <row r="58" spans="1:11" ht="104.25" customHeight="1">
      <c r="A58" s="18" t="s">
        <v>134</v>
      </c>
      <c r="B58" s="19" t="s">
        <v>45</v>
      </c>
      <c r="C58" s="11">
        <v>30</v>
      </c>
      <c r="D58" s="56">
        <v>5.2</v>
      </c>
      <c r="E58" s="41">
        <f t="shared" si="14"/>
        <v>17.333333333333336</v>
      </c>
      <c r="F58" s="41">
        <f t="shared" si="12"/>
        <v>7.666666666666664</v>
      </c>
      <c r="G58" s="11">
        <v>45</v>
      </c>
      <c r="H58" s="64">
        <v>44.42</v>
      </c>
      <c r="I58" s="8">
        <f>SUM(H58/G58)*100</f>
        <v>98.71111111111112</v>
      </c>
      <c r="J58" s="8">
        <f t="shared" si="13"/>
        <v>-73.71111111111112</v>
      </c>
      <c r="K58" s="8">
        <f t="shared" si="6"/>
        <v>754.2307692307693</v>
      </c>
    </row>
    <row r="59" spans="1:11" ht="45" customHeight="1">
      <c r="A59" s="18" t="s">
        <v>135</v>
      </c>
      <c r="B59" s="19" t="s">
        <v>27</v>
      </c>
      <c r="C59" s="11">
        <v>0</v>
      </c>
      <c r="D59" s="56">
        <v>1.5</v>
      </c>
      <c r="E59" s="41"/>
      <c r="F59" s="41"/>
      <c r="G59" s="11">
        <v>2</v>
      </c>
      <c r="H59" s="64">
        <v>0</v>
      </c>
      <c r="I59" s="8">
        <f>SUM(H59/G59)*100</f>
        <v>0</v>
      </c>
      <c r="J59" s="8">
        <f t="shared" si="13"/>
        <v>25</v>
      </c>
      <c r="K59" s="8"/>
    </row>
    <row r="60" spans="1:11" ht="61.5" customHeight="1">
      <c r="A60" s="18" t="s">
        <v>136</v>
      </c>
      <c r="B60" s="19" t="s">
        <v>28</v>
      </c>
      <c r="C60" s="11">
        <v>6</v>
      </c>
      <c r="D60" s="56">
        <v>0</v>
      </c>
      <c r="E60" s="41">
        <f t="shared" si="14"/>
        <v>0</v>
      </c>
      <c r="F60" s="41">
        <f t="shared" si="12"/>
        <v>25</v>
      </c>
      <c r="G60" s="11">
        <v>3</v>
      </c>
      <c r="H60" s="64">
        <v>1.5</v>
      </c>
      <c r="I60" s="8">
        <f>SUM(H60/G60)*100</f>
        <v>50</v>
      </c>
      <c r="J60" s="8">
        <f t="shared" si="13"/>
        <v>-25</v>
      </c>
      <c r="K60" s="8"/>
    </row>
    <row r="61" spans="1:11" ht="62.25" customHeight="1" hidden="1">
      <c r="A61" s="18" t="s">
        <v>29</v>
      </c>
      <c r="B61" s="19" t="s">
        <v>30</v>
      </c>
      <c r="C61" s="11">
        <v>0</v>
      </c>
      <c r="D61" s="56">
        <v>0</v>
      </c>
      <c r="E61" s="41"/>
      <c r="F61" s="41">
        <f t="shared" si="12"/>
        <v>25</v>
      </c>
      <c r="G61" s="11">
        <v>0</v>
      </c>
      <c r="H61" s="64">
        <v>0</v>
      </c>
      <c r="I61" s="8"/>
      <c r="J61" s="8">
        <f t="shared" si="13"/>
        <v>25</v>
      </c>
      <c r="K61" s="8" t="e">
        <f t="shared" si="6"/>
        <v>#DIV/0!</v>
      </c>
    </row>
    <row r="62" spans="1:11" ht="62.25" customHeight="1" hidden="1">
      <c r="A62" s="18" t="s">
        <v>59</v>
      </c>
      <c r="B62" s="19" t="s">
        <v>60</v>
      </c>
      <c r="C62" s="11">
        <v>0</v>
      </c>
      <c r="D62" s="56">
        <v>0</v>
      </c>
      <c r="E62" s="41"/>
      <c r="F62" s="41">
        <f t="shared" si="12"/>
        <v>25</v>
      </c>
      <c r="G62" s="11">
        <v>0</v>
      </c>
      <c r="H62" s="64">
        <v>0</v>
      </c>
      <c r="I62" s="8"/>
      <c r="J62" s="8">
        <f t="shared" si="13"/>
        <v>25</v>
      </c>
      <c r="K62" s="8" t="e">
        <f t="shared" si="6"/>
        <v>#DIV/0!</v>
      </c>
    </row>
    <row r="63" spans="1:11" ht="62.25" customHeight="1" hidden="1">
      <c r="A63" s="18" t="s">
        <v>31</v>
      </c>
      <c r="B63" s="19" t="s">
        <v>32</v>
      </c>
      <c r="C63" s="11">
        <v>0</v>
      </c>
      <c r="D63" s="56">
        <v>0</v>
      </c>
      <c r="E63" s="41"/>
      <c r="F63" s="41">
        <f t="shared" si="12"/>
        <v>25</v>
      </c>
      <c r="G63" s="11">
        <v>0</v>
      </c>
      <c r="H63" s="64">
        <v>0</v>
      </c>
      <c r="I63" s="8"/>
      <c r="J63" s="8">
        <f t="shared" si="13"/>
        <v>25</v>
      </c>
      <c r="K63" s="8" t="e">
        <f t="shared" si="6"/>
        <v>#DIV/0!</v>
      </c>
    </row>
    <row r="64" spans="1:11" ht="41.25" customHeight="1">
      <c r="A64" s="18" t="s">
        <v>137</v>
      </c>
      <c r="B64" s="19" t="s">
        <v>33</v>
      </c>
      <c r="C64" s="11">
        <v>6</v>
      </c>
      <c r="D64" s="56">
        <v>0</v>
      </c>
      <c r="E64" s="41">
        <f>SUM(D64/C64)*100</f>
        <v>0</v>
      </c>
      <c r="F64" s="41">
        <f t="shared" si="12"/>
        <v>25</v>
      </c>
      <c r="G64" s="11">
        <v>20</v>
      </c>
      <c r="H64" s="64">
        <v>0</v>
      </c>
      <c r="I64" s="8">
        <f>SUM(H64/G64)*100</f>
        <v>0</v>
      </c>
      <c r="J64" s="8">
        <f t="shared" si="13"/>
        <v>25</v>
      </c>
      <c r="K64" s="8"/>
    </row>
    <row r="65" spans="1:11" ht="29.25" customHeight="1">
      <c r="A65" s="18" t="s">
        <v>138</v>
      </c>
      <c r="B65" s="19" t="s">
        <v>34</v>
      </c>
      <c r="C65" s="11">
        <v>40</v>
      </c>
      <c r="D65" s="56">
        <v>2</v>
      </c>
      <c r="E65" s="41">
        <f>SUM(D65/C65)*100</f>
        <v>5</v>
      </c>
      <c r="F65" s="41">
        <f t="shared" si="12"/>
        <v>20</v>
      </c>
      <c r="G65" s="11">
        <v>4</v>
      </c>
      <c r="H65" s="64">
        <v>0</v>
      </c>
      <c r="I65" s="8">
        <f>SUM(H65/G65)*100</f>
        <v>0</v>
      </c>
      <c r="J65" s="8">
        <f t="shared" si="13"/>
        <v>25</v>
      </c>
      <c r="K65" s="8"/>
    </row>
    <row r="66" spans="1:11" ht="30" customHeight="1">
      <c r="A66" s="18" t="s">
        <v>139</v>
      </c>
      <c r="B66" s="19" t="s">
        <v>35</v>
      </c>
      <c r="C66" s="11">
        <v>105</v>
      </c>
      <c r="D66" s="56">
        <v>12</v>
      </c>
      <c r="E66" s="41">
        <f>SUM(D66/C66)*100</f>
        <v>11.428571428571429</v>
      </c>
      <c r="F66" s="41">
        <f t="shared" si="12"/>
        <v>13.571428571428571</v>
      </c>
      <c r="G66" s="11">
        <v>40</v>
      </c>
      <c r="H66" s="64">
        <v>90</v>
      </c>
      <c r="I66" s="8">
        <f>SUM(H66/G66)*100</f>
        <v>225</v>
      </c>
      <c r="J66" s="8">
        <f t="shared" si="13"/>
        <v>-200</v>
      </c>
      <c r="K66" s="8">
        <f t="shared" si="6"/>
        <v>650</v>
      </c>
    </row>
    <row r="67" spans="1:11" ht="46.5" customHeight="1">
      <c r="A67" s="18" t="s">
        <v>140</v>
      </c>
      <c r="B67" s="19" t="s">
        <v>36</v>
      </c>
      <c r="C67" s="11">
        <v>5</v>
      </c>
      <c r="D67" s="56">
        <v>1</v>
      </c>
      <c r="E67" s="41">
        <f>SUM(D67/C67)*100</f>
        <v>20</v>
      </c>
      <c r="F67" s="41">
        <f t="shared" si="12"/>
        <v>5</v>
      </c>
      <c r="G67" s="11">
        <v>3</v>
      </c>
      <c r="H67" s="64">
        <v>1.5</v>
      </c>
      <c r="I67" s="8">
        <f>SUM(H67/G67)*100</f>
        <v>50</v>
      </c>
      <c r="J67" s="8">
        <f t="shared" si="13"/>
        <v>-25</v>
      </c>
      <c r="K67" s="8">
        <f t="shared" si="6"/>
        <v>50</v>
      </c>
    </row>
    <row r="68" spans="1:11" ht="46.5" customHeight="1" hidden="1">
      <c r="A68" s="18" t="s">
        <v>61</v>
      </c>
      <c r="B68" s="19" t="s">
        <v>62</v>
      </c>
      <c r="C68" s="11"/>
      <c r="D68" s="56"/>
      <c r="E68" s="41"/>
      <c r="F68" s="41">
        <f>SUM(75-E68)</f>
        <v>75</v>
      </c>
      <c r="G68" s="11"/>
      <c r="H68" s="64"/>
      <c r="I68" s="8"/>
      <c r="J68" s="8">
        <f>SUM(50-I68)</f>
        <v>50</v>
      </c>
      <c r="K68" s="8" t="e">
        <f t="shared" si="6"/>
        <v>#DIV/0!</v>
      </c>
    </row>
    <row r="69" spans="1:11" ht="31.5" customHeight="1">
      <c r="A69" s="18" t="s">
        <v>141</v>
      </c>
      <c r="B69" s="19" t="s">
        <v>37</v>
      </c>
      <c r="C69" s="11">
        <v>10</v>
      </c>
      <c r="D69" s="56">
        <v>7.5</v>
      </c>
      <c r="E69" s="41">
        <f>SUM(D69/C69)*100</f>
        <v>75</v>
      </c>
      <c r="F69" s="41">
        <f>SUM(25-E69)</f>
        <v>-50</v>
      </c>
      <c r="G69" s="11">
        <v>170</v>
      </c>
      <c r="H69" s="64">
        <v>0</v>
      </c>
      <c r="I69" s="8">
        <f>SUM(H69/G69)*100</f>
        <v>0</v>
      </c>
      <c r="J69" s="8">
        <f>SUM(25-I69)</f>
        <v>25</v>
      </c>
      <c r="K69" s="8"/>
    </row>
    <row r="70" spans="1:11" ht="60.75" customHeight="1">
      <c r="A70" s="2" t="s">
        <v>142</v>
      </c>
      <c r="B70" s="27" t="s">
        <v>46</v>
      </c>
      <c r="C70" s="11">
        <v>20</v>
      </c>
      <c r="D70" s="56">
        <v>0</v>
      </c>
      <c r="E70" s="41">
        <f>SUM(D70/C70)*100</f>
        <v>0</v>
      </c>
      <c r="F70" s="41">
        <f>SUM(25-E70)</f>
        <v>25</v>
      </c>
      <c r="G70" s="11">
        <v>20</v>
      </c>
      <c r="H70" s="64">
        <v>15</v>
      </c>
      <c r="I70" s="8">
        <f>SUM(H70/G70)*100</f>
        <v>75</v>
      </c>
      <c r="J70" s="8">
        <f>SUM(25-I70)</f>
        <v>-50</v>
      </c>
      <c r="K70" s="8"/>
    </row>
    <row r="71" spans="1:11" ht="43.5" customHeight="1">
      <c r="A71" s="2" t="s">
        <v>143</v>
      </c>
      <c r="B71" s="27" t="s">
        <v>38</v>
      </c>
      <c r="C71" s="11">
        <v>2</v>
      </c>
      <c r="D71" s="56">
        <v>2.45</v>
      </c>
      <c r="E71" s="41">
        <f>SUM(D71/C71)*100</f>
        <v>122.50000000000001</v>
      </c>
      <c r="F71" s="41">
        <f>SUM(25-E71)</f>
        <v>-97.50000000000001</v>
      </c>
      <c r="G71" s="11">
        <v>5</v>
      </c>
      <c r="H71" s="64">
        <v>0.85</v>
      </c>
      <c r="I71" s="8">
        <f>SUM(H71/G71)*100</f>
        <v>17</v>
      </c>
      <c r="J71" s="8">
        <f>SUM(25-I71)</f>
        <v>8</v>
      </c>
      <c r="K71" s="8">
        <f t="shared" si="6"/>
        <v>-65.30612244897961</v>
      </c>
    </row>
    <row r="72" spans="1:11" ht="60.75" customHeight="1">
      <c r="A72" s="2" t="s">
        <v>144</v>
      </c>
      <c r="B72" s="27" t="s">
        <v>39</v>
      </c>
      <c r="C72" s="11">
        <v>151</v>
      </c>
      <c r="D72" s="56">
        <v>21.53</v>
      </c>
      <c r="E72" s="41">
        <f>SUM(D72/C72)*100</f>
        <v>14.258278145695366</v>
      </c>
      <c r="F72" s="41">
        <f>SUM(25-E72)</f>
        <v>10.741721854304634</v>
      </c>
      <c r="G72" s="11">
        <v>145</v>
      </c>
      <c r="H72" s="64">
        <v>27.41</v>
      </c>
      <c r="I72" s="8">
        <f>SUM(H72/G72)*100</f>
        <v>18.90344827586207</v>
      </c>
      <c r="J72" s="8">
        <f>SUM(25-I72)</f>
        <v>6.096551724137932</v>
      </c>
      <c r="K72" s="8">
        <f t="shared" si="6"/>
        <v>27.310729215048752</v>
      </c>
    </row>
    <row r="73" spans="1:11" ht="45" customHeight="1">
      <c r="A73" s="2" t="s">
        <v>145</v>
      </c>
      <c r="B73" s="27" t="s">
        <v>40</v>
      </c>
      <c r="C73" s="11">
        <v>853</v>
      </c>
      <c r="D73" s="56">
        <v>141.5</v>
      </c>
      <c r="E73" s="41">
        <f>SUM(D73/C73)*100</f>
        <v>16.588511137162953</v>
      </c>
      <c r="F73" s="41">
        <f>SUM(25-E73)</f>
        <v>8.411488862837047</v>
      </c>
      <c r="G73" s="11">
        <v>838</v>
      </c>
      <c r="H73" s="64">
        <v>189.08</v>
      </c>
      <c r="I73" s="8">
        <f>SUM(H73/G73)*100</f>
        <v>22.56324582338902</v>
      </c>
      <c r="J73" s="8">
        <f>SUM(25-I73)</f>
        <v>2.436754176610979</v>
      </c>
      <c r="K73" s="8">
        <f t="shared" si="6"/>
        <v>33.625441696113086</v>
      </c>
    </row>
    <row r="74" spans="1:11" ht="17.25" customHeight="1" hidden="1">
      <c r="A74" s="1" t="s">
        <v>71</v>
      </c>
      <c r="B74" s="28" t="s">
        <v>41</v>
      </c>
      <c r="C74" s="12">
        <f>SUM(C75:C76)</f>
        <v>0</v>
      </c>
      <c r="D74" s="55">
        <f>SUM(D75:D76)</f>
        <v>0</v>
      </c>
      <c r="E74" s="10"/>
      <c r="F74" s="10"/>
      <c r="G74" s="12">
        <f>SUM(G75:G76)</f>
        <v>0</v>
      </c>
      <c r="H74" s="63">
        <f>SUM(H75:H76)</f>
        <v>0</v>
      </c>
      <c r="I74" s="6"/>
      <c r="J74" s="6"/>
      <c r="K74" s="6"/>
    </row>
    <row r="75" spans="1:11" s="26" customFormat="1" ht="35.25" customHeight="1" hidden="1">
      <c r="A75" s="2" t="s">
        <v>203</v>
      </c>
      <c r="B75" s="27" t="s">
        <v>204</v>
      </c>
      <c r="C75" s="11">
        <v>0</v>
      </c>
      <c r="D75" s="56">
        <v>0</v>
      </c>
      <c r="E75" s="41"/>
      <c r="F75" s="41"/>
      <c r="G75" s="11">
        <v>0</v>
      </c>
      <c r="H75" s="64">
        <v>0</v>
      </c>
      <c r="I75" s="8"/>
      <c r="J75" s="8"/>
      <c r="K75" s="8"/>
    </row>
    <row r="76" spans="1:11" s="26" customFormat="1" ht="17.25" customHeight="1" hidden="1">
      <c r="A76" s="2" t="s">
        <v>70</v>
      </c>
      <c r="B76" s="27" t="s">
        <v>146</v>
      </c>
      <c r="C76" s="11">
        <v>0</v>
      </c>
      <c r="D76" s="56">
        <v>0</v>
      </c>
      <c r="E76" s="41"/>
      <c r="F76" s="41"/>
      <c r="G76" s="11">
        <v>0</v>
      </c>
      <c r="H76" s="64">
        <v>0</v>
      </c>
      <c r="I76" s="8"/>
      <c r="J76" s="8"/>
      <c r="K76" s="8"/>
    </row>
    <row r="77" spans="1:11" ht="19.5" customHeight="1">
      <c r="A77" s="66" t="s">
        <v>148</v>
      </c>
      <c r="B77" s="67" t="s">
        <v>147</v>
      </c>
      <c r="C77" s="68">
        <f>SUM(C5+C10+C15+C21+C24+C27+C28+C31+C34+C43+C50+C53+C54+C55+C56+C57+C74)</f>
        <v>101864.63</v>
      </c>
      <c r="D77" s="69">
        <f>SUM(D5+D10+D15+D21+D24+D27+D28+D31+D34+D43+D50+D53+D54+D55+D56+D57+D74)</f>
        <v>21611.909999999993</v>
      </c>
      <c r="E77" s="70">
        <f>SUM(D77/C77)*100</f>
        <v>21.21630442284038</v>
      </c>
      <c r="F77" s="70">
        <f aca="true" t="shared" si="15" ref="F77:F84">SUM(25-E77)</f>
        <v>3.7836955771596195</v>
      </c>
      <c r="G77" s="68">
        <f>SUM(G5+G10+G15+G21+G24+G27+G28+G31+G34+G43+G50+G53+G54+G55+G56+G57+G74)</f>
        <v>99356</v>
      </c>
      <c r="H77" s="71">
        <f>SUM(H5+H10+H15+H21+H24+H27+H28+H31+H34+H43+H50+H53+H54+H55+H56+H57+H74)</f>
        <v>21244.929999999997</v>
      </c>
      <c r="I77" s="72">
        <f>SUM(H77/G77)*100</f>
        <v>21.382634164016263</v>
      </c>
      <c r="J77" s="72">
        <f aca="true" t="shared" si="16" ref="J77:J82">SUM(25-I77)</f>
        <v>3.617365835983737</v>
      </c>
      <c r="K77" s="72">
        <f t="shared" si="6"/>
        <v>-1.6980451982263247</v>
      </c>
    </row>
    <row r="78" spans="1:11" s="36" customFormat="1" ht="27.75" customHeight="1">
      <c r="A78" s="1" t="s">
        <v>149</v>
      </c>
      <c r="B78" s="28" t="s">
        <v>152</v>
      </c>
      <c r="C78" s="49">
        <f>SUM(C79:C80)</f>
        <v>69638.9</v>
      </c>
      <c r="D78" s="57">
        <f>SUM(D79:D80)</f>
        <v>17409.8</v>
      </c>
      <c r="E78" s="44">
        <f>SUM(D78/C78)*100</f>
        <v>25.000107698427172</v>
      </c>
      <c r="F78" s="44">
        <f t="shared" si="15"/>
        <v>-0.00010769842717195388</v>
      </c>
      <c r="G78" s="12">
        <f>SUM(G79:G80)</f>
        <v>108118.9</v>
      </c>
      <c r="H78" s="63">
        <f>SUM(H79:H80)</f>
        <v>26702.9</v>
      </c>
      <c r="I78" s="6">
        <f>SUM(H78/G78)*100</f>
        <v>24.697717050395447</v>
      </c>
      <c r="J78" s="6">
        <f t="shared" si="16"/>
        <v>0.30228294960455315</v>
      </c>
      <c r="K78" s="6">
        <f t="shared" si="6"/>
        <v>53.37855690473182</v>
      </c>
    </row>
    <row r="79" spans="1:11" s="37" customFormat="1" ht="27.75" customHeight="1">
      <c r="A79" s="2" t="s">
        <v>150</v>
      </c>
      <c r="B79" s="27" t="s">
        <v>153</v>
      </c>
      <c r="C79" s="50">
        <v>31283.9</v>
      </c>
      <c r="D79" s="58">
        <v>7821</v>
      </c>
      <c r="E79" s="45">
        <f>SUM(D79/C79)*100</f>
        <v>25.000079913310042</v>
      </c>
      <c r="F79" s="45">
        <f t="shared" si="15"/>
        <v>-7.991331004220115E-05</v>
      </c>
      <c r="G79" s="11">
        <v>60105.9</v>
      </c>
      <c r="H79" s="64">
        <v>15026.5</v>
      </c>
      <c r="I79" s="8">
        <f>SUM(H79/G79)*100</f>
        <v>25.000041593254572</v>
      </c>
      <c r="J79" s="8">
        <f t="shared" si="16"/>
        <v>-4.1593254572092064E-05</v>
      </c>
      <c r="K79" s="8">
        <f t="shared" si="6"/>
        <v>92.13016238332693</v>
      </c>
    </row>
    <row r="80" spans="1:11" s="37" customFormat="1" ht="42.75" customHeight="1">
      <c r="A80" s="2" t="s">
        <v>151</v>
      </c>
      <c r="B80" s="27" t="s">
        <v>154</v>
      </c>
      <c r="C80" s="50">
        <v>38355</v>
      </c>
      <c r="D80" s="58">
        <v>9588.8</v>
      </c>
      <c r="E80" s="45">
        <f>SUM(D80/C80)*100</f>
        <v>25.000130361100247</v>
      </c>
      <c r="F80" s="45">
        <f t="shared" si="15"/>
        <v>-0.00013036110024700065</v>
      </c>
      <c r="G80" s="11">
        <v>48013</v>
      </c>
      <c r="H80" s="64">
        <v>11676.4</v>
      </c>
      <c r="I80" s="8">
        <f>SUM(H80/G80)*100</f>
        <v>24.3192468706392</v>
      </c>
      <c r="J80" s="8">
        <f t="shared" si="16"/>
        <v>0.6807531293607987</v>
      </c>
      <c r="K80" s="8">
        <f t="shared" si="6"/>
        <v>21.771233105289497</v>
      </c>
    </row>
    <row r="81" spans="1:11" s="36" customFormat="1" ht="27.75" customHeight="1">
      <c r="A81" s="1" t="s">
        <v>155</v>
      </c>
      <c r="B81" s="28" t="s">
        <v>156</v>
      </c>
      <c r="C81" s="49">
        <f>SUM(C82:C88)</f>
        <v>6476.4</v>
      </c>
      <c r="D81" s="57">
        <f>SUM(D82:D88)</f>
        <v>0</v>
      </c>
      <c r="E81" s="44">
        <f aca="true" t="shared" si="17" ref="E81:E88">SUM(D81/C81)*100</f>
        <v>0</v>
      </c>
      <c r="F81" s="44">
        <f t="shared" si="15"/>
        <v>25</v>
      </c>
      <c r="G81" s="12">
        <f>SUM(G82:G88)</f>
        <v>13114</v>
      </c>
      <c r="H81" s="63">
        <f>SUM(H82:H88)</f>
        <v>0</v>
      </c>
      <c r="I81" s="6">
        <f aca="true" t="shared" si="18" ref="I81:I88">SUM(H81/G81)*100</f>
        <v>0</v>
      </c>
      <c r="J81" s="6">
        <f t="shared" si="16"/>
        <v>25</v>
      </c>
      <c r="K81" s="6" t="e">
        <f>SUM(H81/D81*100-100)</f>
        <v>#DIV/0!</v>
      </c>
    </row>
    <row r="82" spans="1:11" s="37" customFormat="1" ht="30" customHeight="1">
      <c r="A82" s="2" t="s">
        <v>157</v>
      </c>
      <c r="B82" s="27" t="s">
        <v>169</v>
      </c>
      <c r="C82" s="50">
        <v>0</v>
      </c>
      <c r="D82" s="58">
        <v>0</v>
      </c>
      <c r="E82" s="45"/>
      <c r="F82" s="45"/>
      <c r="G82" s="11">
        <v>1649.5</v>
      </c>
      <c r="H82" s="64">
        <v>0</v>
      </c>
      <c r="I82" s="8">
        <f>SUM(H82/G82)*100</f>
        <v>0</v>
      </c>
      <c r="J82" s="8">
        <f t="shared" si="16"/>
        <v>25</v>
      </c>
      <c r="K82" s="8"/>
    </row>
    <row r="83" spans="1:11" s="37" customFormat="1" ht="44.25" customHeight="1">
      <c r="A83" s="2" t="s">
        <v>158</v>
      </c>
      <c r="B83" s="27" t="s">
        <v>164</v>
      </c>
      <c r="C83" s="50">
        <v>1584</v>
      </c>
      <c r="D83" s="58">
        <v>0</v>
      </c>
      <c r="E83" s="45">
        <f t="shared" si="17"/>
        <v>0</v>
      </c>
      <c r="F83" s="45">
        <f t="shared" si="15"/>
        <v>25</v>
      </c>
      <c r="G83" s="11">
        <v>8028.1</v>
      </c>
      <c r="H83" s="64">
        <v>0</v>
      </c>
      <c r="I83" s="8">
        <f t="shared" si="18"/>
        <v>0</v>
      </c>
      <c r="J83" s="8">
        <f>SUM(25-I83)</f>
        <v>25</v>
      </c>
      <c r="K83" s="8"/>
    </row>
    <row r="84" spans="1:11" s="37" customFormat="1" ht="63" customHeight="1">
      <c r="A84" s="2" t="s">
        <v>159</v>
      </c>
      <c r="B84" s="27" t="s">
        <v>170</v>
      </c>
      <c r="C84" s="50">
        <v>1842.1</v>
      </c>
      <c r="D84" s="58">
        <v>0</v>
      </c>
      <c r="E84" s="45">
        <f t="shared" si="17"/>
        <v>0</v>
      </c>
      <c r="F84" s="45">
        <f t="shared" si="15"/>
        <v>25</v>
      </c>
      <c r="G84" s="11">
        <v>0</v>
      </c>
      <c r="H84" s="64">
        <v>0</v>
      </c>
      <c r="I84" s="8"/>
      <c r="J84" s="8"/>
      <c r="K84" s="8"/>
    </row>
    <row r="85" spans="1:11" s="37" customFormat="1" ht="43.5" customHeight="1" hidden="1">
      <c r="A85" s="2" t="s">
        <v>162</v>
      </c>
      <c r="B85" s="27" t="s">
        <v>165</v>
      </c>
      <c r="C85" s="50">
        <v>0</v>
      </c>
      <c r="D85" s="58">
        <v>0</v>
      </c>
      <c r="E85" s="45"/>
      <c r="F85" s="45"/>
      <c r="G85" s="11">
        <v>0</v>
      </c>
      <c r="H85" s="64">
        <v>0</v>
      </c>
      <c r="I85" s="8"/>
      <c r="J85" s="8"/>
      <c r="K85" s="8"/>
    </row>
    <row r="86" spans="1:11" s="37" customFormat="1" ht="30.75" customHeight="1" hidden="1">
      <c r="A86" s="2" t="s">
        <v>160</v>
      </c>
      <c r="B86" s="27" t="s">
        <v>166</v>
      </c>
      <c r="C86" s="50">
        <v>0</v>
      </c>
      <c r="D86" s="58">
        <v>0</v>
      </c>
      <c r="E86" s="45"/>
      <c r="F86" s="45"/>
      <c r="G86" s="11">
        <v>0</v>
      </c>
      <c r="H86" s="64">
        <v>0</v>
      </c>
      <c r="I86" s="8"/>
      <c r="J86" s="8"/>
      <c r="K86" s="8"/>
    </row>
    <row r="87" spans="1:11" s="37" customFormat="1" ht="44.25" customHeight="1" hidden="1">
      <c r="A87" s="2" t="s">
        <v>163</v>
      </c>
      <c r="B87" s="27" t="s">
        <v>167</v>
      </c>
      <c r="C87" s="50">
        <v>0</v>
      </c>
      <c r="D87" s="58">
        <v>0</v>
      </c>
      <c r="E87" s="45"/>
      <c r="F87" s="45"/>
      <c r="G87" s="11">
        <v>0</v>
      </c>
      <c r="H87" s="64">
        <v>0</v>
      </c>
      <c r="I87" s="8"/>
      <c r="J87" s="8"/>
      <c r="K87" s="8"/>
    </row>
    <row r="88" spans="1:11" s="37" customFormat="1" ht="18.75" customHeight="1">
      <c r="A88" s="2" t="s">
        <v>161</v>
      </c>
      <c r="B88" s="27" t="s">
        <v>168</v>
      </c>
      <c r="C88" s="50">
        <v>3050.3</v>
      </c>
      <c r="D88" s="58">
        <v>0</v>
      </c>
      <c r="E88" s="45">
        <f t="shared" si="17"/>
        <v>0</v>
      </c>
      <c r="F88" s="45">
        <f aca="true" t="shared" si="19" ref="F88:F96">SUM(25-E88)</f>
        <v>25</v>
      </c>
      <c r="G88" s="11">
        <v>3436.4</v>
      </c>
      <c r="H88" s="64">
        <v>0</v>
      </c>
      <c r="I88" s="8">
        <f t="shared" si="18"/>
        <v>0</v>
      </c>
      <c r="J88" s="8">
        <f aca="true" t="shared" si="20" ref="J85:J91">SUM(25-I88)</f>
        <v>25</v>
      </c>
      <c r="K88" s="8"/>
    </row>
    <row r="89" spans="1:11" s="36" customFormat="1" ht="27.75" customHeight="1">
      <c r="A89" s="1" t="s">
        <v>171</v>
      </c>
      <c r="B89" s="28" t="s">
        <v>207</v>
      </c>
      <c r="C89" s="49">
        <f>SUM(C90:C93)</f>
        <v>128623.90000000001</v>
      </c>
      <c r="D89" s="57">
        <f>SUM(D90:D93)</f>
        <v>25214.9</v>
      </c>
      <c r="E89" s="44">
        <f aca="true" t="shared" si="21" ref="E89:E95">SUM(D89/C89)*100</f>
        <v>19.603588446626173</v>
      </c>
      <c r="F89" s="44">
        <f t="shared" si="19"/>
        <v>5.396411553373827</v>
      </c>
      <c r="G89" s="12">
        <f>SUM(G90:G93)</f>
        <v>144989.89999999997</v>
      </c>
      <c r="H89" s="63">
        <f>SUM(H90:H93)</f>
        <v>31033.199999999997</v>
      </c>
      <c r="I89" s="6">
        <f>SUM(H89/G89)*100</f>
        <v>21.403697774810524</v>
      </c>
      <c r="J89" s="6">
        <f t="shared" si="20"/>
        <v>3.5963022251894756</v>
      </c>
      <c r="K89" s="6">
        <f>SUM(H89/D89*100-100)</f>
        <v>23.074848601422147</v>
      </c>
    </row>
    <row r="90" spans="1:11" s="37" customFormat="1" ht="48" customHeight="1">
      <c r="A90" s="2" t="s">
        <v>172</v>
      </c>
      <c r="B90" s="32" t="s">
        <v>176</v>
      </c>
      <c r="C90" s="11">
        <v>124166.6</v>
      </c>
      <c r="D90" s="59">
        <v>25214.9</v>
      </c>
      <c r="E90" s="46">
        <f t="shared" si="21"/>
        <v>20.30731291667808</v>
      </c>
      <c r="F90" s="46">
        <f t="shared" si="19"/>
        <v>4.692687083321921</v>
      </c>
      <c r="G90" s="11">
        <v>144330.3</v>
      </c>
      <c r="H90" s="64">
        <v>30373.6</v>
      </c>
      <c r="I90" s="8">
        <f>SUM(H90/G90)*100</f>
        <v>21.04450693998419</v>
      </c>
      <c r="J90" s="8">
        <f t="shared" si="20"/>
        <v>3.9554930600158116</v>
      </c>
      <c r="K90" s="8">
        <f>SUM(H90/D90*100-100)</f>
        <v>20.458934994784812</v>
      </c>
    </row>
    <row r="91" spans="1:11" s="79" customFormat="1" ht="72.75" customHeight="1">
      <c r="A91" s="2" t="s">
        <v>173</v>
      </c>
      <c r="B91" s="40" t="s">
        <v>177</v>
      </c>
      <c r="C91" s="11">
        <v>0</v>
      </c>
      <c r="D91" s="59">
        <v>0</v>
      </c>
      <c r="E91" s="46"/>
      <c r="F91" s="46"/>
      <c r="G91" s="11">
        <v>22.8</v>
      </c>
      <c r="H91" s="64">
        <v>22.8</v>
      </c>
      <c r="I91" s="8">
        <f>SUM(H91/G91)*100</f>
        <v>100</v>
      </c>
      <c r="J91" s="8">
        <f t="shared" si="20"/>
        <v>-75</v>
      </c>
      <c r="K91" s="8"/>
    </row>
    <row r="92" spans="1:11" s="37" customFormat="1" ht="120.75" customHeight="1">
      <c r="A92" s="2" t="s">
        <v>174</v>
      </c>
      <c r="B92" s="32" t="s">
        <v>178</v>
      </c>
      <c r="C92" s="11">
        <v>3820.5</v>
      </c>
      <c r="D92" s="59">
        <v>0</v>
      </c>
      <c r="E92" s="46">
        <f t="shared" si="21"/>
        <v>0</v>
      </c>
      <c r="F92" s="46">
        <f t="shared" si="19"/>
        <v>25</v>
      </c>
      <c r="G92" s="11">
        <v>0</v>
      </c>
      <c r="H92" s="64">
        <v>0</v>
      </c>
      <c r="I92" s="8"/>
      <c r="J92" s="8"/>
      <c r="K92" s="8"/>
    </row>
    <row r="93" spans="1:11" s="37" customFormat="1" ht="76.5" customHeight="1">
      <c r="A93" s="2" t="s">
        <v>175</v>
      </c>
      <c r="B93" s="33" t="s">
        <v>179</v>
      </c>
      <c r="C93" s="11">
        <v>636.8</v>
      </c>
      <c r="D93" s="59">
        <v>0</v>
      </c>
      <c r="E93" s="46">
        <f t="shared" si="21"/>
        <v>0</v>
      </c>
      <c r="F93" s="46">
        <f t="shared" si="19"/>
        <v>25</v>
      </c>
      <c r="G93" s="11">
        <v>636.8</v>
      </c>
      <c r="H93" s="64">
        <v>636.8</v>
      </c>
      <c r="I93" s="8">
        <f aca="true" t="shared" si="22" ref="I93:I100">SUM(H93/G93)*100</f>
        <v>100</v>
      </c>
      <c r="J93" s="8">
        <f aca="true" t="shared" si="23" ref="J93:J100">SUM(25-I93)</f>
        <v>-75</v>
      </c>
      <c r="K93" s="8"/>
    </row>
    <row r="94" spans="1:11" s="36" customFormat="1" ht="27.75" customHeight="1">
      <c r="A94" s="1" t="s">
        <v>180</v>
      </c>
      <c r="B94" s="28" t="s">
        <v>181</v>
      </c>
      <c r="C94" s="49">
        <f>SUM(C95:C97)</f>
        <v>4997.7</v>
      </c>
      <c r="D94" s="57">
        <f>SUM(D95:D97)</f>
        <v>484.2</v>
      </c>
      <c r="E94" s="44">
        <f t="shared" si="21"/>
        <v>9.688456690077436</v>
      </c>
      <c r="F94" s="44">
        <f t="shared" si="19"/>
        <v>15.311543309922564</v>
      </c>
      <c r="G94" s="12">
        <f>SUM(G95:G97)</f>
        <v>4065.3999999999996</v>
      </c>
      <c r="H94" s="63">
        <f>SUM(H95:H97)</f>
        <v>498.5</v>
      </c>
      <c r="I94" s="6">
        <f t="shared" si="22"/>
        <v>12.262016037782262</v>
      </c>
      <c r="J94" s="6">
        <f t="shared" si="23"/>
        <v>12.737983962217738</v>
      </c>
      <c r="K94" s="6">
        <f>SUM(H94/D94*100-100)</f>
        <v>2.953325072284187</v>
      </c>
    </row>
    <row r="95" spans="1:11" s="37" customFormat="1" ht="75">
      <c r="A95" s="34" t="s">
        <v>182</v>
      </c>
      <c r="B95" s="35" t="s">
        <v>184</v>
      </c>
      <c r="C95" s="51">
        <v>4997.7</v>
      </c>
      <c r="D95" s="56">
        <v>484.2</v>
      </c>
      <c r="E95" s="41">
        <f t="shared" si="21"/>
        <v>9.688456690077436</v>
      </c>
      <c r="F95" s="41">
        <f t="shared" si="19"/>
        <v>15.311543309922564</v>
      </c>
      <c r="G95" s="51">
        <v>3967.7</v>
      </c>
      <c r="H95" s="64">
        <v>498.5</v>
      </c>
      <c r="I95" s="8">
        <f t="shared" si="22"/>
        <v>12.563953927968344</v>
      </c>
      <c r="J95" s="8">
        <f t="shared" si="23"/>
        <v>12.436046072031656</v>
      </c>
      <c r="K95" s="8">
        <f>SUM(H95/D95*100-100)</f>
        <v>2.953325072284187</v>
      </c>
    </row>
    <row r="96" spans="1:11" s="37" customFormat="1" ht="45.75" customHeight="1" hidden="1">
      <c r="A96" s="34" t="s">
        <v>205</v>
      </c>
      <c r="B96" s="35" t="s">
        <v>206</v>
      </c>
      <c r="C96" s="51">
        <v>0</v>
      </c>
      <c r="D96" s="56">
        <v>0</v>
      </c>
      <c r="E96" s="41"/>
      <c r="F96" s="41"/>
      <c r="G96" s="51">
        <v>0</v>
      </c>
      <c r="H96" s="64">
        <v>0</v>
      </c>
      <c r="I96" s="8"/>
      <c r="J96" s="8">
        <f t="shared" si="23"/>
        <v>25</v>
      </c>
      <c r="K96" s="8"/>
    </row>
    <row r="97" spans="1:11" s="37" customFormat="1" ht="30">
      <c r="A97" s="34" t="s">
        <v>183</v>
      </c>
      <c r="B97" s="35" t="s">
        <v>185</v>
      </c>
      <c r="C97" s="51">
        <v>0</v>
      </c>
      <c r="D97" s="56">
        <v>0</v>
      </c>
      <c r="E97" s="41"/>
      <c r="F97" s="41"/>
      <c r="G97" s="51">
        <v>97.7</v>
      </c>
      <c r="H97" s="64">
        <v>0</v>
      </c>
      <c r="I97" s="8">
        <f t="shared" si="22"/>
        <v>0</v>
      </c>
      <c r="J97" s="8">
        <f t="shared" si="23"/>
        <v>25</v>
      </c>
      <c r="K97" s="8"/>
    </row>
    <row r="98" spans="1:11" s="36" customFormat="1" ht="27.75" customHeight="1">
      <c r="A98" s="1" t="s">
        <v>186</v>
      </c>
      <c r="B98" s="28" t="s">
        <v>187</v>
      </c>
      <c r="C98" s="49">
        <f>SUM(C99:C100)</f>
        <v>0</v>
      </c>
      <c r="D98" s="57">
        <f>SUM(D99:D100)</f>
        <v>0</v>
      </c>
      <c r="E98" s="44"/>
      <c r="F98" s="44"/>
      <c r="G98" s="12">
        <f>SUM(G99:G100)</f>
        <v>156.8</v>
      </c>
      <c r="H98" s="63">
        <f>SUM(H99:H100)</f>
        <v>55</v>
      </c>
      <c r="I98" s="6">
        <f t="shared" si="22"/>
        <v>35.076530612244895</v>
      </c>
      <c r="J98" s="6">
        <f t="shared" si="23"/>
        <v>-10.076530612244895</v>
      </c>
      <c r="K98" s="6"/>
    </row>
    <row r="99" spans="1:11" s="37" customFormat="1" ht="45">
      <c r="A99" s="34" t="s">
        <v>188</v>
      </c>
      <c r="B99" s="35" t="s">
        <v>190</v>
      </c>
      <c r="C99" s="51">
        <v>0</v>
      </c>
      <c r="D99" s="56">
        <v>0</v>
      </c>
      <c r="E99" s="41"/>
      <c r="F99" s="41"/>
      <c r="G99" s="51">
        <v>52.3</v>
      </c>
      <c r="H99" s="64">
        <v>0</v>
      </c>
      <c r="I99" s="8">
        <f t="shared" si="22"/>
        <v>0</v>
      </c>
      <c r="J99" s="8">
        <f t="shared" si="23"/>
        <v>25</v>
      </c>
      <c r="K99" s="8"/>
    </row>
    <row r="100" spans="1:11" s="37" customFormat="1" ht="30">
      <c r="A100" s="34" t="s">
        <v>189</v>
      </c>
      <c r="B100" s="35" t="s">
        <v>191</v>
      </c>
      <c r="C100" s="51">
        <v>0</v>
      </c>
      <c r="D100" s="56">
        <v>0</v>
      </c>
      <c r="E100" s="41"/>
      <c r="F100" s="41"/>
      <c r="G100" s="51">
        <v>104.5</v>
      </c>
      <c r="H100" s="64">
        <v>55</v>
      </c>
      <c r="I100" s="8">
        <f t="shared" si="22"/>
        <v>52.63157894736842</v>
      </c>
      <c r="J100" s="8">
        <f t="shared" si="23"/>
        <v>-27.631578947368418</v>
      </c>
      <c r="K100" s="8"/>
    </row>
    <row r="101" spans="1:11" s="36" customFormat="1" ht="112.5" customHeight="1">
      <c r="A101" s="1" t="s">
        <v>192</v>
      </c>
      <c r="B101" s="28" t="s">
        <v>193</v>
      </c>
      <c r="C101" s="49">
        <f>SUM(C102)</f>
        <v>0</v>
      </c>
      <c r="D101" s="57">
        <f>SUM(D102)</f>
        <v>0</v>
      </c>
      <c r="E101" s="44"/>
      <c r="F101" s="44"/>
      <c r="G101" s="12">
        <f>SUM(G102)</f>
        <v>0</v>
      </c>
      <c r="H101" s="63">
        <f>SUM(H102)</f>
        <v>20.1</v>
      </c>
      <c r="I101" s="6"/>
      <c r="J101" s="6"/>
      <c r="K101" s="6"/>
    </row>
    <row r="102" spans="1:11" s="37" customFormat="1" ht="59.25" customHeight="1">
      <c r="A102" s="34" t="s">
        <v>194</v>
      </c>
      <c r="B102" s="35" t="s">
        <v>195</v>
      </c>
      <c r="C102" s="51">
        <v>0</v>
      </c>
      <c r="D102" s="56">
        <v>0</v>
      </c>
      <c r="E102" s="41"/>
      <c r="F102" s="41"/>
      <c r="G102" s="51">
        <v>0</v>
      </c>
      <c r="H102" s="64">
        <v>20.1</v>
      </c>
      <c r="I102" s="8"/>
      <c r="J102" s="8"/>
      <c r="K102" s="8"/>
    </row>
    <row r="103" spans="1:11" s="36" customFormat="1" ht="59.25" customHeight="1">
      <c r="A103" s="1" t="s">
        <v>196</v>
      </c>
      <c r="B103" s="28" t="s">
        <v>198</v>
      </c>
      <c r="C103" s="49">
        <f>SUM(C104)</f>
        <v>0</v>
      </c>
      <c r="D103" s="57">
        <f>SUM(D104)</f>
        <v>0</v>
      </c>
      <c r="E103" s="44"/>
      <c r="F103" s="44"/>
      <c r="G103" s="12">
        <f>SUM(G104)</f>
        <v>0</v>
      </c>
      <c r="H103" s="63">
        <f>SUM(H104)</f>
        <v>-3.57</v>
      </c>
      <c r="I103" s="6"/>
      <c r="J103" s="6"/>
      <c r="K103" s="6"/>
    </row>
    <row r="104" spans="1:11" s="37" customFormat="1" ht="59.25" customHeight="1">
      <c r="A104" s="34" t="s">
        <v>197</v>
      </c>
      <c r="B104" s="35" t="s">
        <v>199</v>
      </c>
      <c r="C104" s="51">
        <v>0</v>
      </c>
      <c r="D104" s="56">
        <v>0</v>
      </c>
      <c r="E104" s="41"/>
      <c r="F104" s="41"/>
      <c r="G104" s="51">
        <v>0</v>
      </c>
      <c r="H104" s="64">
        <v>-3.57</v>
      </c>
      <c r="I104" s="8"/>
      <c r="J104" s="8"/>
      <c r="K104" s="8"/>
    </row>
    <row r="105" spans="1:11" ht="19.5" customHeight="1">
      <c r="A105" s="66" t="s">
        <v>148</v>
      </c>
      <c r="B105" s="67" t="s">
        <v>200</v>
      </c>
      <c r="C105" s="68">
        <f>SUM(C78+C81+C89+C94+C98+C101+C103)</f>
        <v>209736.90000000002</v>
      </c>
      <c r="D105" s="80">
        <f>SUM(D78+D81+D89+D94+D98+D101+D103)</f>
        <v>43108.899999999994</v>
      </c>
      <c r="E105" s="70">
        <f>SUM(D105/C105)*100</f>
        <v>20.553798592426983</v>
      </c>
      <c r="F105" s="70">
        <f>SUM(25-E105)</f>
        <v>4.446201407573017</v>
      </c>
      <c r="G105" s="68">
        <f>SUM(G78+G81+G89+G94+G98+G101+G103)</f>
        <v>270444.99999999994</v>
      </c>
      <c r="H105" s="81">
        <f>SUM(H78+H81+H89+H94+H98+H101+H103)</f>
        <v>58306.13</v>
      </c>
      <c r="I105" s="72">
        <f>SUM(H105/G105)*100</f>
        <v>21.559329993159427</v>
      </c>
      <c r="J105" s="72">
        <f>SUM(25-I105)</f>
        <v>3.4406700068405733</v>
      </c>
      <c r="K105" s="72">
        <f>SUM(H105/D105*100-100)</f>
        <v>35.25311478604186</v>
      </c>
    </row>
    <row r="106" spans="1:11" ht="19.5" customHeight="1">
      <c r="A106" s="73"/>
      <c r="B106" s="74" t="s">
        <v>201</v>
      </c>
      <c r="C106" s="75">
        <f>SUM(C77+C105)</f>
        <v>311601.53</v>
      </c>
      <c r="D106" s="82">
        <f>SUM(D77+D105)</f>
        <v>64720.80999999998</v>
      </c>
      <c r="E106" s="76">
        <f>SUM(D106/C106)*100</f>
        <v>20.770376191670167</v>
      </c>
      <c r="F106" s="76">
        <f>SUM(25-E106)</f>
        <v>4.229623808329833</v>
      </c>
      <c r="G106" s="75">
        <f>SUM(G77+G105)</f>
        <v>369800.99999999994</v>
      </c>
      <c r="H106" s="83">
        <f>SUM(H77+H105)</f>
        <v>79551.06</v>
      </c>
      <c r="I106" s="77">
        <f>SUM(H106/G106)*100</f>
        <v>21.51185637680807</v>
      </c>
      <c r="J106" s="77">
        <f>SUM(25-I106)</f>
        <v>3.488143623191931</v>
      </c>
      <c r="K106" s="77">
        <f>SUM(H106/D106*100-100)</f>
        <v>22.91419096887077</v>
      </c>
    </row>
  </sheetData>
  <sheetProtection/>
  <mergeCells count="5">
    <mergeCell ref="A3:A4"/>
    <mergeCell ref="B3:B4"/>
    <mergeCell ref="A1:J1"/>
    <mergeCell ref="C3:F3"/>
    <mergeCell ref="G3:K3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Хансен С.В.</cp:lastModifiedBy>
  <cp:lastPrinted>2018-12-13T06:41:31Z</cp:lastPrinted>
  <dcterms:created xsi:type="dcterms:W3CDTF">2008-04-09T13:19:06Z</dcterms:created>
  <dcterms:modified xsi:type="dcterms:W3CDTF">2018-12-13T13:17:17Z</dcterms:modified>
  <cp:category/>
  <cp:version/>
  <cp:contentType/>
  <cp:contentStatus/>
</cp:coreProperties>
</file>