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46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<sst xmlns="http://schemas.openxmlformats.org/spreadsheetml/2006/main" count="289" uniqueCount="280">
  <si>
    <t>Код доходов бюджетной классификации</t>
  </si>
  <si>
    <t>Наименование дохода</t>
  </si>
  <si>
    <t>Утверждено (тыс. руб.)</t>
  </si>
  <si>
    <t>Исполнено (тыс. руб.)</t>
  </si>
  <si>
    <t>Налог на  доходы физических лиц: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</si>
  <si>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</si>
  <si>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</si>
  <si>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</si>
  <si>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</si>
  <si>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</si>
  <si>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</si>
  <si>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</si>
  <si>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</si>
  <si>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</si>
  <si>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</si>
  <si>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</si>
  <si>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пошлина: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</si>
  <si>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</si>
  <si>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</si>
  <si>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собственности: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</si>
  <si>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</si>
  <si>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</si>
  <si>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</si>
  <si>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</si>
  <si>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Прочие доходы от компенсации затрат 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</si>
  <si>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</si>
  <si>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ущерба: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</si>
  <si>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</si>
  <si>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</si>
  <si>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</si>
  <si>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</si>
  <si>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</si>
  <si>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</si>
  <si>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нарушения законодательства об охране и использовании животного мира</t>
  </si>
  <si>
    <t>Денежные взыскания (штрафы) за нарушения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</si>
  <si>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</si>
  <si>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защиты в сфере прав потребителей</t>
  </si>
  <si>
    <t>Прочие денежные взыскания (штрафы) за правонарушения в области дорожного движения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</si>
  <si>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</si>
  <si>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</si>
  <si>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</si>
  <si>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доходы:</t>
  </si>
  <si>
    <t>Акцизы по подакцизным товарам (продукции), производимым на территории Российской Федерации: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</si>
  <si>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</si>
  <si>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Доходы от оказания платных услуг (работ) и компенсации затрат государства: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</si>
  <si>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</si>
  <si>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</si>
  <si>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</si>
  <si>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</si>
  <si>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Процент исполнения</t>
  </si>
  <si>
    <t>Отклонение</t>
  </si>
  <si>
    <t>1 13 01995 05 0000 130</t>
  </si>
  <si>
    <t>Прочие доходы от оказания платных услуг (работ) получателями средств  бюджетов муниципальных районов</t>
  </si>
  <si>
    <t>Проценты, полученные от предоставления бюджетных кредитов, выделенных на кассовый разрыв поселениям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</si>
  <si>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</si>
  <si>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</si>
  <si>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</si>
  <si>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</si>
  <si>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</si>
  <si>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</si>
  <si>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</si>
  <si>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</si>
  <si>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</si>
  <si>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</si>
  <si>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</si>
  <si>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</si>
  <si>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</si>
  <si>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рост (+), снижение (-) к соответствующему периоду прошлого года, %</t>
  </si>
  <si>
    <t>000 1 17 05050 05 0000 000</t>
  </si>
  <si>
    <t>000 1 17 00000 00 0000 000</t>
  </si>
  <si>
    <t>000 1 01 02000 01 0000 000</t>
  </si>
  <si>
    <t>000 1 01 02010 01 0000 000</t>
  </si>
  <si>
    <t>000 1 01 02020 01 0000 000</t>
  </si>
  <si>
    <t>000 1 01 02030 01 0000 000</t>
  </si>
  <si>
    <t>000 1 01 02040 01 0000 000</t>
  </si>
  <si>
    <t>000 1 03 02000 01 0000 000</t>
  </si>
  <si>
    <t>000 1 03 02230 01 0000 000</t>
  </si>
  <si>
    <t>000 1 03 02240 01 0000 000</t>
  </si>
  <si>
    <t>000 1 03 02250 01 0000 000</t>
  </si>
  <si>
    <t>000 1 03 02260 01 0000 000</t>
  </si>
  <si>
    <t>000 1 05 01000 01 0000 000</t>
  </si>
  <si>
    <t>000 1 05 01011 01 0000 000</t>
  </si>
  <si>
    <t>000 1 05 01012 01 0000 000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</si>
  <si>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</si>
  <si>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000 1 05 01021 01 0000 000</t>
  </si>
  <si>
    <t>000 1 05 01022 01 0000 000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</si>
  <si>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</si>
  <si>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000 1 05 01050 01 0000 000</t>
  </si>
  <si>
    <t>000 1 05 02000 02 0000 000</t>
  </si>
  <si>
    <t>000 1 05 02010 02 0000 000</t>
  </si>
  <si>
    <t>000 1 05 02020 02 0000 000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</si>
  <si>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</si>
  <si>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000 1 05 03000 01 0000 000</t>
  </si>
  <si>
    <t>000 1 05 03010 01 0000 000</t>
  </si>
  <si>
    <t>000 1 05 03020 01 0000 000</t>
  </si>
  <si>
    <t>Единый сельскохозяйственный налог (за налоговые периоды, истекшие до 1 января 2011 года)</t>
  </si>
  <si>
    <t>000 1 05 04020 02 0000 000</t>
  </si>
  <si>
    <t>000 1 08 00000 00 0000 000</t>
  </si>
  <si>
    <t>000 1 08 03010 01 0000 000</t>
  </si>
  <si>
    <t>000 1 09 00000 00 0000 000</t>
  </si>
  <si>
    <t>000 1 09 04040 01 0000 000</t>
  </si>
  <si>
    <t>Налог с имущества, переходящего в порядке наследования или дарения</t>
  </si>
  <si>
    <t>000 1 09 07033 05 0000 000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</si>
  <si>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</si>
  <si>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000 1 11 00000 00 0000 000</t>
  </si>
  <si>
    <t>000 1 11 01050 05 0000 000</t>
  </si>
  <si>
    <t>000 1 11 03050 05 0000 000</t>
  </si>
  <si>
    <t>000 1 11 05013 05 0000 000</t>
  </si>
  <si>
    <t>000 1 11 05013 13 0000 000</t>
  </si>
  <si>
    <t>000 1 11 05025 05 0000 000</t>
  </si>
  <si>
    <t>000 1 11 05035 05 0000 000</t>
  </si>
  <si>
    <t>000 1 11 05075 05 0000 000</t>
  </si>
  <si>
    <t>000 1 11 09045 05 0000 000</t>
  </si>
  <si>
    <t>000 1 12 01000 01 0000 000</t>
  </si>
  <si>
    <t>000 1 12 01010 01 0000 000</t>
  </si>
  <si>
    <t>000 1 12 01020 01 0000 000</t>
  </si>
  <si>
    <t>000 1 12 01030 01 0000 000</t>
  </si>
  <si>
    <t>000 1 12 01040 01 0000 000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</si>
  <si>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</si>
  <si>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</si>
  <si>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</si>
  <si>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</si>
  <si>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000 1 12 01041 01 0000 000 </t>
  </si>
  <si>
    <t>000 1 12 01042 01 0000 000</t>
  </si>
  <si>
    <t>Плата за размещение отходов производства</t>
  </si>
  <si>
    <t>000 1 13 00000 00 0000 000</t>
  </si>
  <si>
    <t>000 1 13 02995 05 0000 000</t>
  </si>
  <si>
    <t>000 1 14 02053 05 0000 000</t>
  </si>
  <si>
    <t>000 1 14 06013 05 0000 000</t>
  </si>
  <si>
    <t>000 1 14 06013 13 0000 000</t>
  </si>
  <si>
    <t>000 1 14 06025 05 0000 000</t>
  </si>
  <si>
    <t>000 1 16 00000 00 0000 000</t>
  </si>
  <si>
    <t>000 1 16 03010 01 0000 000</t>
  </si>
  <si>
    <t>000 1 16 03030 01 0000 000</t>
  </si>
  <si>
    <t>000 1 16 06000 01 0000 000</t>
  </si>
  <si>
    <t>000 1 16 25030 01 0000 000</t>
  </si>
  <si>
    <t>000 1 16 25050 01 0000 000</t>
  </si>
  <si>
    <t>000 1 16 25060 01 0000 000</t>
  </si>
  <si>
    <t>000 1 16 28000 01 0000 000</t>
  </si>
  <si>
    <t>000 1 16 30030 01 0000 000</t>
  </si>
  <si>
    <t>000 1 16 33050 05 0000 000</t>
  </si>
  <si>
    <t>000 1 16 35030 05 0000 000</t>
  </si>
  <si>
    <t>000 1 16 43000 01 0000 000</t>
  </si>
  <si>
    <t>000 1 16 90050 05 0000 000</t>
  </si>
  <si>
    <t>Прочие неналоговые доходы</t>
  </si>
  <si>
    <t>ИТОГО налоговых и неналоговых доходов</t>
  </si>
  <si>
    <t>000 1 00 00000 00 0000 000</t>
  </si>
  <si>
    <t>000 2 02 10000 00 0000 000</t>
  </si>
  <si>
    <t>000 2 02 15001 05 0000 000</t>
  </si>
  <si>
    <t>000 2 02 15002 05 0000 000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</si>
  <si>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</si>
  <si>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</si>
  <si>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</si>
  <si>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000 2 02 20000 00 0000 000</t>
  </si>
  <si>
    <t xml:space="preserve">Субсидии бюджетам бюджетной системы Российской Федерации </t>
  </si>
  <si>
    <t>000 2 02 20051 05 0000 000</t>
  </si>
  <si>
    <t>000 2 02 20077 05 0000 000</t>
  </si>
  <si>
    <t>000 2 02 25519 05 0000 000</t>
  </si>
  <si>
    <t>000 2 02 29999 05 0000 000</t>
  </si>
  <si>
    <t>000 2 02 25497 05 0000 000</t>
  </si>
  <si>
    <t>000 2 02 25567 05 0000 000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</si>
  <si>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</si>
  <si>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</si>
  <si>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</si>
  <si>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Субсидии бюджетам муниципальных районов на реализацию мероприятий по устойчивому развитию сельских территорий</t>
  </si>
  <si>
    <t>Прочие субсидии бюджетам муниципальных районов</t>
  </si>
  <si>
    <t>Субсидии бюджетам муниципальных районов на реализацию федеральных целевых программ</t>
  </si>
  <si>
    <t>000 2 02 30000 00 0000 000</t>
  </si>
  <si>
    <t>000 2 02 30024 05 0000 000</t>
  </si>
  <si>
    <t>000 2 02 35120 05 0000 000</t>
  </si>
  <si>
    <t>000 2 02 35134 05 0000 000</t>
  </si>
  <si>
    <t>000 2 02 35135 05 0000 000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</si>
  <si>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</si>
  <si>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</si>
  <si>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</si>
  <si>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</si>
  <si>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000 2 02 40000 00 0000 000</t>
  </si>
  <si>
    <t>Иные межбюджетные трансферты</t>
  </si>
  <si>
    <t>000 2 02 40014 05 0000 000</t>
  </si>
  <si>
    <t>000 2 02 49999 05 0000 000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</si>
  <si>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</si>
  <si>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</si>
  <si>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000 2 07 00000 00 0000 000</t>
  </si>
  <si>
    <t>ПРОЧИЕ БЕЗВОЗМЕЗДНЫЕ ПОСТУПЛЕНИЯ</t>
  </si>
  <si>
    <t>000 2 07 05020 05 0000 000</t>
  </si>
  <si>
    <t>000 2 07 05030 05 0000 000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</si>
  <si>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</si>
  <si>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</si>
  <si>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</si>
  <si>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</si>
  <si>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000 2 18 60010 05 0000 000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</si>
  <si>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</si>
  <si>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</si>
  <si>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>000 2 19 60010 05 0000 000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</si>
  <si>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</si>
  <si>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</si>
  <si>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безвозмездных поступлений</t>
  </si>
  <si>
    <t>ДОХОДЫ БЮДЖЕТА - ИТОГО</t>
  </si>
  <si>
    <t>000 1 08 07150 01 0000 000</t>
  </si>
  <si>
    <t>000 1 17 01050 05 0000 000</t>
  </si>
  <si>
    <t>Невыясненные поступления, зачисляемые в бюджеты муниципальных районов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</si>
  <si>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</si>
  <si>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Субвенции бюджетам бюджетной системы Российской Федерации </t>
  </si>
  <si>
    <t>2019 год</t>
  </si>
  <si>
    <t>2020 год</t>
  </si>
  <si>
    <t>000 1 16 01053 01 0000 000</t>
  </si>
  <si>
    <t>000 1 16 01063 01 0000 000</t>
  </si>
  <si>
    <t>000 1 16 01073 01 0000 000</t>
  </si>
  <si>
    <t>000 1 16 01153 01 0000 000</t>
  </si>
  <si>
    <t>000 1 16 01157 01 0000 000</t>
  </si>
  <si>
    <t>000 1 16 01194 01 0000 000</t>
  </si>
  <si>
    <t>000 1 16 01203 01 0000 000</t>
  </si>
  <si>
    <t>000 1 16 01204 01 0000 000</t>
  </si>
  <si>
    <t>000 1 16 02020 02 0000 000</t>
  </si>
  <si>
    <t>000 1 16 10123 01 0000 000</t>
  </si>
  <si>
    <t>000 1 16 10129 01 0000 000</t>
  </si>
  <si>
    <t>000 1 16 11050 01 0000 000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</si>
  <si>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</si>
  <si>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</si>
  <si>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</si>
  <si>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</si>
  <si>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</si>
  <si>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</si>
  <si>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</si>
  <si>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</si>
  <si>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</si>
  <si>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</si>
  <si>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</si>
  <si>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</si>
  <si>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000 2 02 15009 05 0000 000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</si>
  <si>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</si>
  <si>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000 2 02 20299 05 0000 000</t>
  </si>
  <si>
    <t>000 2 02 20302 05 0000 000</t>
  </si>
  <si>
    <t>000 2 02 25169 05 0000 000</t>
  </si>
  <si>
    <t>000 2 02 25243 05 0000 000</t>
  </si>
  <si>
    <t>000 2 02 25491 05 0000 000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</si>
  <si>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</si>
  <si>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</si>
  <si>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</si>
  <si>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</si>
  <si>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</si>
  <si>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000 2 02 25555 05 0000 000</t>
  </si>
  <si>
    <t>Субсидии бюджетам муниципальных районов на реализацию программ формирования современной городской среды</t>
  </si>
  <si>
    <t>000 2 02 27112 05 0000 000</t>
  </si>
  <si>
    <t>000 2 02 35176 05 0000 000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</si>
  <si>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</si>
  <si>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000 2 02 39998 05 0000 000</t>
  </si>
  <si>
    <t>Единая субвенция бюджетам муниципальных районов</t>
  </si>
  <si>
    <t xml:space="preserve">000 1 12 01042 01 0000 000 </t>
  </si>
  <si>
    <t>000 2 18 05010 05 0000 000</t>
  </si>
  <si>
    <t>Доходы бюджетов муниципальных районов от возврата бюджетными учреждениями остатков субсидий прошлых лет</t>
  </si>
  <si>
    <t>000 1 16 01083 01 0000 000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</si>
  <si>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природопользованрия, налагаемые мировыми судьями, комиссиями по делам несовершеннолетних и защите их прав</t>
  </si>
  <si>
    <t>000 1 16 01113 01 0000 000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</si>
  <si>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</si>
  <si>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000 1 16 01173 01 0000 000</t>
  </si>
  <si>
    <t>000 1 16 01193 01 0000 000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</si>
  <si>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</si>
  <si>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</si>
  <si>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000 2 02 25304 05 0000 000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</si>
  <si>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</si>
  <si>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000 2 02 30021 05 0000 000</t>
  </si>
  <si>
    <t>Субвенции бюджетам муниципальных районов на ежемесячное денежное вознаграждение за классное руководство</t>
  </si>
  <si>
    <t>000 2 02 36900 05 0000 000</t>
  </si>
  <si>
    <t>Единая субвенция бюджетам муниципальных районов из бюджета субъекта Российской Федерации</t>
  </si>
  <si>
    <t>000 1 16 01074 01 0000 000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</si>
  <si>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</si>
  <si>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выявленные должностными лицами органов муниципального контроля</t>
  </si>
  <si>
    <t>Анализ исполнения доходной части районного бюджета за 2020 год в сравнении с аналогичным периодом 2019 года</t>
  </si>
  <si>
    <t>000 2 04 00000 00 0000 000</t>
  </si>
  <si>
    <t>БЕЗВОЗМЕЗДНЫЕ ПОСТУПЛЕНИЯ ОТ НЕГОСУДАРСТВЕННЫХ ОРГАНИЗАЦИЙ</t>
  </si>
  <si>
    <t>000 2 04 05020 05 0000 000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</si>
  <si>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</si>
  <si>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000 2 00 00000 00 0000 000</t>
  </si>
  <si>
    <t>000 2 02 45550 05 0000 000</t>
  </si>
  <si>
    <t>000 1 11 05314 13 0000 000</t>
  </si>
  <si>
    <t>000 1 16 01084 01 0000 000</t>
  </si>
  <si>
    <t>000 1 16 01143 01 0000 000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</si>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</sst>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"/>
    <numFmt numFmtId="175" formatCode="00\.00\.00"/>
    <numFmt numFmtId="176" formatCode="000\.00\.000\.0"/>
    <numFmt numFmtId="177" formatCode="00\.000\.000"/>
    <numFmt numFmtId="178" formatCode="#,##0.00;[Red]\-#,##0.00;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#,##0.0"/>
    <numFmt numFmtId="185" formatCode="#,##0.0;[Red]\-#,##0.0"/>
    <numFmt numFmtId="186" formatCode="#,##0.00&quot;р.&quot;"/>
  </numFmts>
  <fonts count="47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38" fillId="0" borderId="7" applyNumberFormat="0" applyFill="0" applyAlignment="0" applyProtection="0"/>
    <xf numFmtId="0" fontId="39" fillId="35" borderId="8" applyNumberFormat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10">
    <xf numFmtId="0" fontId="0" fillId="0" borderId="0" xfId="0" applyAlignment="1">
      <alignment/>
    </xf>
    <xf numFmtId="0" fontId="9" fillId="41" borderId="12" xfId="67" applyFont="1" applyFill="1" applyBorder="1" applyAlignment="1" applyProtection="1">
      <alignment horizontal="left" vertical="top"/>
      <protection hidden="1"/>
    </xf>
    <xf numFmtId="0" fontId="8" fillId="41" borderId="12" xfId="67" applyFont="1" applyFill="1" applyBorder="1" applyAlignment="1" applyProtection="1">
      <alignment horizontal="left" vertical="top"/>
      <protection hidden="1"/>
    </xf>
    <xf numFmtId="0" fontId="11" fillId="41" borderId="12" xfId="67" applyFont="1" applyFill="1" applyBorder="1" applyAlignment="1">
      <alignment horizontal="justify" vertical="top" wrapText="1"/>
      <protection/>
    </xf>
    <xf numFmtId="0" fontId="12" fillId="41" borderId="12" xfId="67" applyFont="1" applyFill="1" applyBorder="1" applyAlignment="1">
      <alignment horizontal="justify" vertical="top" wrapText="1"/>
      <protection/>
    </xf>
    <xf numFmtId="184" fontId="9" fillId="41" borderId="12" xfId="0" applyNumberFormat="1" applyFont="1" applyFill="1" applyBorder="1" applyAlignment="1">
      <alignment horizontal="center" vertical="top" wrapText="1"/>
    </xf>
    <xf numFmtId="184" fontId="8" fillId="41" borderId="12" xfId="0" applyNumberFormat="1" applyFont="1" applyFill="1" applyBorder="1" applyAlignment="1">
      <alignment horizontal="center" vertical="top"/>
    </xf>
    <xf numFmtId="184" fontId="9" fillId="41" borderId="12" xfId="0" applyNumberFormat="1" applyFont="1" applyFill="1" applyBorder="1" applyAlignment="1">
      <alignment horizontal="center" vertical="top"/>
    </xf>
    <xf numFmtId="184" fontId="8" fillId="41" borderId="12" xfId="67" applyNumberFormat="1" applyFont="1" applyFill="1" applyBorder="1" applyAlignment="1" applyProtection="1">
      <alignment horizontal="center" vertical="top"/>
      <protection hidden="1"/>
    </xf>
    <xf numFmtId="184" fontId="9" fillId="41" borderId="12" xfId="67" applyNumberFormat="1" applyFont="1" applyFill="1" applyBorder="1" applyAlignment="1" applyProtection="1">
      <alignment horizontal="center" vertical="top"/>
      <protection hidden="1"/>
    </xf>
    <xf numFmtId="0" fontId="1" fillId="41" borderId="0" xfId="67" applyFill="1" applyBorder="1">
      <alignment/>
      <protection/>
    </xf>
    <xf numFmtId="0" fontId="8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9" fillId="41" borderId="13" xfId="67" applyNumberFormat="1" applyFont="1" applyFill="1" applyBorder="1" applyAlignment="1" applyProtection="1">
      <alignment wrapText="1"/>
      <protection hidden="1"/>
    </xf>
    <xf numFmtId="0" fontId="9" fillId="41" borderId="12" xfId="0" applyFont="1" applyFill="1" applyBorder="1" applyAlignment="1">
      <alignment horizontal="left" vertical="top"/>
    </xf>
    <xf numFmtId="0" fontId="9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left" vertical="top"/>
    </xf>
    <xf numFmtId="0" fontId="8" fillId="41" borderId="12" xfId="0" applyFont="1" applyFill="1" applyBorder="1" applyAlignment="1">
      <alignment horizontal="justify" vertical="top"/>
    </xf>
    <xf numFmtId="0" fontId="8" fillId="41" borderId="12" xfId="0" applyFont="1" applyFill="1" applyBorder="1" applyAlignment="1">
      <alignment horizontal="justify" vertical="top" wrapText="1"/>
    </xf>
    <xf numFmtId="0" fontId="8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0" applyFont="1" applyFill="1" applyBorder="1" applyAlignment="1">
      <alignment horizontal="justify" vertical="top" wrapText="1"/>
    </xf>
    <xf numFmtId="0" fontId="8" fillId="41" borderId="12" xfId="67" applyFont="1" applyFill="1" applyBorder="1" applyAlignment="1">
      <alignment horizontal="justify" vertical="top" wrapText="1"/>
      <protection/>
    </xf>
    <xf numFmtId="0" fontId="13" fillId="41" borderId="0" xfId="67" applyFont="1" applyFill="1" applyBorder="1">
      <alignment/>
      <protection/>
    </xf>
    <xf numFmtId="0" fontId="9" fillId="41" borderId="12" xfId="66" applyNumberFormat="1" applyFont="1" applyFill="1" applyBorder="1" applyAlignment="1" applyProtection="1">
      <alignment horizontal="justify" vertical="top" wrapText="1"/>
      <protection hidden="1"/>
    </xf>
    <xf numFmtId="0" fontId="1" fillId="41" borderId="0" xfId="67" applyFont="1" applyFill="1" applyBorder="1">
      <alignment/>
      <protection/>
    </xf>
    <xf numFmtId="0" fontId="8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9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8" fillId="41" borderId="0" xfId="67" applyFont="1" applyFill="1" applyAlignment="1">
      <alignment horizontal="left" vertical="top"/>
      <protection/>
    </xf>
    <xf numFmtId="0" fontId="8" fillId="41" borderId="0" xfId="67" applyFont="1" applyFill="1" applyAlignment="1">
      <alignment horizontal="justify" vertical="top"/>
      <protection/>
    </xf>
    <xf numFmtId="0" fontId="8" fillId="41" borderId="12" xfId="67" applyNumberFormat="1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 applyProtection="1">
      <alignment horizontal="justify" vertical="top"/>
      <protection hidden="1"/>
    </xf>
    <xf numFmtId="0" fontId="8" fillId="41" borderId="12" xfId="67" applyFont="1" applyFill="1" applyBorder="1" applyAlignment="1">
      <alignment horizontal="left" vertical="top"/>
      <protection/>
    </xf>
    <xf numFmtId="0" fontId="8" fillId="41" borderId="12" xfId="67" applyFont="1" applyFill="1" applyBorder="1" applyAlignment="1">
      <alignment horizontal="justify" vertical="top"/>
      <protection/>
    </xf>
    <xf numFmtId="0" fontId="9" fillId="41" borderId="0" xfId="67" applyFont="1" applyFill="1" applyBorder="1">
      <alignment/>
      <protection/>
    </xf>
    <xf numFmtId="0" fontId="8" fillId="41" borderId="0" xfId="67" applyFont="1" applyFill="1" applyBorder="1">
      <alignment/>
      <protection/>
    </xf>
    <xf numFmtId="0" fontId="8" fillId="41" borderId="12" xfId="67" applyNumberFormat="1" applyFont="1" applyFill="1" applyBorder="1" applyAlignment="1" applyProtection="1">
      <alignment vertical="top" wrapText="1"/>
      <protection hidden="1"/>
    </xf>
    <xf numFmtId="4" fontId="9" fillId="41" borderId="12" xfId="67" applyNumberFormat="1" applyFont="1" applyFill="1" applyBorder="1" applyAlignment="1">
      <alignment horizontal="right" vertical="top"/>
      <protection/>
    </xf>
    <xf numFmtId="0" fontId="9" fillId="42" borderId="12" xfId="67" applyFont="1" applyFill="1" applyBorder="1" applyAlignment="1" applyProtection="1">
      <alignment horizontal="left" vertical="top"/>
      <protection hidden="1"/>
    </xf>
    <xf numFmtId="0" fontId="9" fillId="42" borderId="12" xfId="67" applyNumberFormat="1" applyFont="1" applyFill="1" applyBorder="1" applyAlignment="1" applyProtection="1">
      <alignment horizontal="justify" vertical="top" wrapText="1"/>
      <protection hidden="1"/>
    </xf>
    <xf numFmtId="0" fontId="9" fillId="43" borderId="12" xfId="67" applyFont="1" applyFill="1" applyBorder="1" applyAlignment="1" applyProtection="1">
      <alignment horizontal="left" vertical="top"/>
      <protection hidden="1"/>
    </xf>
    <xf numFmtId="0" fontId="9" fillId="43" borderId="12" xfId="67" applyNumberFormat="1" applyFont="1" applyFill="1" applyBorder="1" applyAlignment="1" applyProtection="1">
      <alignment horizontal="justify" vertical="top" wrapText="1"/>
      <protection hidden="1"/>
    </xf>
    <xf numFmtId="0" fontId="8" fillId="41" borderId="0" xfId="67" applyFont="1" applyFill="1" applyBorder="1" applyAlignment="1">
      <alignment vertical="top"/>
      <protection/>
    </xf>
    <xf numFmtId="4" fontId="8" fillId="41" borderId="12" xfId="67" applyNumberFormat="1" applyFont="1" applyFill="1" applyBorder="1" applyAlignment="1">
      <alignment vertical="top"/>
      <protection/>
    </xf>
    <xf numFmtId="4" fontId="9" fillId="41" borderId="12" xfId="67" applyNumberFormat="1" applyFont="1" applyFill="1" applyBorder="1" applyAlignment="1">
      <alignment vertical="top"/>
      <protection/>
    </xf>
    <xf numFmtId="184" fontId="8" fillId="41" borderId="12" xfId="67" applyNumberFormat="1" applyFont="1" applyFill="1" applyBorder="1" applyAlignment="1">
      <alignment horizontal="center" vertical="top"/>
      <protection/>
    </xf>
    <xf numFmtId="2" fontId="9" fillId="41" borderId="12" xfId="67" applyNumberFormat="1" applyFont="1" applyFill="1" applyBorder="1" applyAlignment="1">
      <alignment vertical="top"/>
      <protection/>
    </xf>
    <xf numFmtId="2" fontId="8" fillId="41" borderId="12" xfId="67" applyNumberFormat="1" applyFont="1" applyFill="1" applyBorder="1" applyAlignment="1">
      <alignment vertical="top"/>
      <protection/>
    </xf>
    <xf numFmtId="4" fontId="9" fillId="41" borderId="12" xfId="67" applyNumberFormat="1" applyFont="1" applyFill="1" applyBorder="1" applyAlignment="1" applyProtection="1">
      <alignment horizontal="right" vertical="top"/>
      <protection hidden="1"/>
    </xf>
    <xf numFmtId="184" fontId="9" fillId="42" borderId="12" xfId="67" applyNumberFormat="1" applyFont="1" applyFill="1" applyBorder="1" applyAlignment="1" applyProtection="1">
      <alignment horizontal="center" vertical="top"/>
      <protection hidden="1"/>
    </xf>
    <xf numFmtId="4" fontId="9" fillId="42" borderId="12" xfId="67" applyNumberFormat="1" applyFont="1" applyFill="1" applyBorder="1" applyAlignment="1">
      <alignment horizontal="right" vertical="top"/>
      <protection/>
    </xf>
    <xf numFmtId="2" fontId="9" fillId="42" borderId="12" xfId="67" applyNumberFormat="1" applyFont="1" applyFill="1" applyBorder="1" applyAlignment="1">
      <alignment horizontal="right" vertical="top"/>
      <protection/>
    </xf>
    <xf numFmtId="4" fontId="9" fillId="42" borderId="12" xfId="67" applyNumberFormat="1" applyFont="1" applyFill="1" applyBorder="1" applyAlignment="1">
      <alignment vertical="top"/>
      <protection/>
    </xf>
    <xf numFmtId="2" fontId="9" fillId="42" borderId="12" xfId="67" applyNumberFormat="1" applyFont="1" applyFill="1" applyBorder="1" applyAlignment="1">
      <alignment vertical="top"/>
      <protection/>
    </xf>
    <xf numFmtId="2" fontId="1" fillId="41" borderId="0" xfId="67" applyNumberFormat="1" applyFill="1" applyBorder="1" applyAlignment="1">
      <alignment vertical="top"/>
      <protection/>
    </xf>
    <xf numFmtId="184" fontId="9" fillId="41" borderId="0" xfId="67" applyNumberFormat="1" applyFont="1" applyFill="1" applyBorder="1" applyAlignment="1" applyProtection="1">
      <alignment horizontal="center" wrapText="1"/>
      <protection hidden="1"/>
    </xf>
    <xf numFmtId="4" fontId="1" fillId="41" borderId="0" xfId="67" applyNumberFormat="1" applyFill="1" applyBorder="1" applyAlignment="1">
      <alignment vertical="top"/>
      <protection/>
    </xf>
    <xf numFmtId="4" fontId="9" fillId="41" borderId="12" xfId="67" applyNumberFormat="1" applyFont="1" applyFill="1" applyBorder="1" applyAlignment="1">
      <alignment horizontal="center" vertical="top" wrapText="1"/>
      <protection/>
    </xf>
    <xf numFmtId="2" fontId="9" fillId="41" borderId="12" xfId="67" applyNumberFormat="1" applyFont="1" applyFill="1" applyBorder="1" applyAlignment="1">
      <alignment vertical="top" wrapText="1"/>
      <protection/>
    </xf>
    <xf numFmtId="184" fontId="9" fillId="41" borderId="0" xfId="67" applyNumberFormat="1" applyFont="1" applyFill="1" applyAlignment="1">
      <alignment horizontal="center" vertical="top"/>
      <protection/>
    </xf>
    <xf numFmtId="184" fontId="9" fillId="43" borderId="12" xfId="67" applyNumberFormat="1" applyFont="1" applyFill="1" applyBorder="1" applyAlignment="1" applyProtection="1">
      <alignment horizontal="center" vertical="top"/>
      <protection hidden="1"/>
    </xf>
    <xf numFmtId="2" fontId="9" fillId="43" borderId="12" xfId="67" applyNumberFormat="1" applyFont="1" applyFill="1" applyBorder="1" applyAlignment="1">
      <alignment vertical="top"/>
      <protection/>
    </xf>
    <xf numFmtId="184" fontId="9" fillId="42" borderId="12" xfId="67" applyNumberFormat="1" applyFont="1" applyFill="1" applyBorder="1" applyAlignment="1">
      <alignment horizontal="right" vertical="top"/>
      <protection/>
    </xf>
    <xf numFmtId="184" fontId="9" fillId="42" borderId="12" xfId="67" applyNumberFormat="1" applyFont="1" applyFill="1" applyBorder="1" applyAlignment="1">
      <alignment vertical="top"/>
      <protection/>
    </xf>
    <xf numFmtId="184" fontId="9" fillId="43" borderId="12" xfId="67" applyNumberFormat="1" applyFont="1" applyFill="1" applyBorder="1" applyAlignment="1">
      <alignment horizontal="right" vertical="top"/>
      <protection/>
    </xf>
    <xf numFmtId="2" fontId="9" fillId="43" borderId="12" xfId="67" applyNumberFormat="1" applyFont="1" applyFill="1" applyBorder="1" applyAlignment="1">
      <alignment horizontal="right" vertical="top"/>
      <protection/>
    </xf>
    <xf numFmtId="184" fontId="9" fillId="43" borderId="12" xfId="67" applyNumberFormat="1" applyFont="1" applyFill="1" applyBorder="1" applyAlignment="1">
      <alignment vertical="top"/>
      <protection/>
    </xf>
    <xf numFmtId="184" fontId="9" fillId="0" borderId="12" xfId="0" applyNumberFormat="1" applyFont="1" applyFill="1" applyBorder="1" applyAlignment="1">
      <alignment horizontal="center" vertical="top" wrapText="1"/>
    </xf>
    <xf numFmtId="184" fontId="9" fillId="0" borderId="0" xfId="67" applyNumberFormat="1" applyFont="1" applyFill="1" applyBorder="1" applyAlignment="1" applyProtection="1">
      <alignment horizontal="center" vertical="top" wrapText="1"/>
      <protection hidden="1"/>
    </xf>
    <xf numFmtId="4" fontId="9" fillId="0" borderId="0" xfId="67" applyNumberFormat="1" applyFont="1" applyFill="1" applyBorder="1" applyAlignment="1" applyProtection="1">
      <alignment horizontal="right" wrapText="1"/>
      <protection hidden="1"/>
    </xf>
    <xf numFmtId="2" fontId="9" fillId="0" borderId="0" xfId="67" applyNumberFormat="1" applyFont="1" applyFill="1" applyBorder="1" applyAlignment="1" applyProtection="1">
      <alignment horizontal="right" wrapText="1"/>
      <protection hidden="1"/>
    </xf>
    <xf numFmtId="4" fontId="9" fillId="0" borderId="12" xfId="67" applyNumberFormat="1" applyFont="1" applyFill="1" applyBorder="1" applyAlignment="1">
      <alignment horizontal="right" vertical="top" wrapText="1"/>
      <protection/>
    </xf>
    <xf numFmtId="2" fontId="9" fillId="0" borderId="12" xfId="67" applyNumberFormat="1" applyFont="1" applyFill="1" applyBorder="1" applyAlignment="1">
      <alignment horizontal="right" vertical="top" wrapText="1"/>
      <protection/>
    </xf>
    <xf numFmtId="184" fontId="8" fillId="0" borderId="0" xfId="67" applyNumberFormat="1" applyFont="1" applyFill="1" applyAlignment="1">
      <alignment horizontal="center" vertical="top"/>
      <protection/>
    </xf>
    <xf numFmtId="4" fontId="8" fillId="0" borderId="0" xfId="67" applyNumberFormat="1" applyFont="1" applyFill="1" applyAlignment="1">
      <alignment horizontal="right" vertical="top"/>
      <protection/>
    </xf>
    <xf numFmtId="2" fontId="8" fillId="0" borderId="0" xfId="67" applyNumberFormat="1" applyFont="1" applyFill="1" applyAlignment="1">
      <alignment horizontal="right" vertical="top"/>
      <protection/>
    </xf>
    <xf numFmtId="0" fontId="10" fillId="41" borderId="14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10" fillId="41" borderId="15" xfId="0" applyFont="1" applyFill="1" applyBorder="1" applyAlignment="1">
      <alignment horizontal="center" vertical="top" wrapText="1"/>
    </xf>
    <xf numFmtId="0" fontId="10" fillId="41" borderId="16" xfId="0" applyFont="1" applyFill="1" applyBorder="1" applyAlignment="1">
      <alignment horizontal="center" vertical="top" wrapText="1"/>
    </xf>
    <xf numFmtId="0" fontId="10" fillId="41" borderId="0" xfId="67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7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8" xfId="67" applyNumberFormat="1" applyFont="1" applyFill="1" applyBorder="1" applyAlignment="1" applyProtection="1">
      <alignment horizontal="center" vertical="top" wrapText="1"/>
      <protection hidden="1"/>
    </xf>
    <xf numFmtId="0" fontId="10" fillId="41" borderId="19" xfId="67" applyNumberFormat="1" applyFont="1" applyFill="1" applyBorder="1" applyAlignment="1" applyProtection="1">
      <alignment horizontal="center" vertical="top" wrapText="1"/>
      <protection hidden="1"/>
    </xf>
    <xf numFmtId="4" fontId="9" fillId="44" borderId="12" xfId="67" applyNumberFormat="1" applyFont="1" applyFill="1" applyBorder="1" applyAlignment="1">
      <alignment horizontal="right" vertical="top"/>
      <protection/>
    </xf>
    <xf numFmtId="2" fontId="9" fillId="44" borderId="12" xfId="67" applyNumberFormat="1" applyFont="1" applyFill="1" applyBorder="1" applyAlignment="1">
      <alignment horizontal="right" vertical="top"/>
      <protection/>
    </xf>
    <xf numFmtId="4" fontId="9" fillId="44" borderId="12" xfId="67" applyNumberFormat="1" applyFont="1" applyFill="1" applyBorder="1" applyAlignment="1">
      <alignment vertical="top"/>
      <protection/>
    </xf>
    <xf numFmtId="2" fontId="9" fillId="44" borderId="12" xfId="67" applyNumberFormat="1" applyFont="1" applyFill="1" applyBorder="1" applyAlignment="1">
      <alignment vertical="top"/>
      <protection/>
    </xf>
    <xf numFmtId="184" fontId="8" fillId="44" borderId="12" xfId="0" applyNumberFormat="1" applyFont="1" applyFill="1" applyBorder="1" applyAlignment="1">
      <alignment horizontal="center" vertical="top"/>
    </xf>
    <xf numFmtId="4" fontId="8" fillId="44" borderId="12" xfId="67" applyNumberFormat="1" applyFont="1" applyFill="1" applyBorder="1" applyAlignment="1">
      <alignment vertical="top"/>
      <protection/>
    </xf>
    <xf numFmtId="2" fontId="8" fillId="44" borderId="12" xfId="67" applyNumberFormat="1" applyFont="1" applyFill="1" applyBorder="1" applyAlignment="1">
      <alignment horizontal="right" vertical="top"/>
      <protection/>
    </xf>
    <xf numFmtId="2" fontId="8" fillId="44" borderId="12" xfId="67" applyNumberFormat="1" applyFont="1" applyFill="1" applyBorder="1" applyAlignment="1">
      <alignment vertical="top"/>
      <protection/>
    </xf>
    <xf numFmtId="184" fontId="9" fillId="44" borderId="12" xfId="0" applyNumberFormat="1" applyFont="1" applyFill="1" applyBorder="1" applyAlignment="1">
      <alignment horizontal="center" vertical="top"/>
    </xf>
    <xf numFmtId="184" fontId="8" fillId="44" borderId="12" xfId="67" applyNumberFormat="1" applyFont="1" applyFill="1" applyBorder="1" applyAlignment="1" applyProtection="1">
      <alignment horizontal="center" vertical="top"/>
      <protection hidden="1"/>
    </xf>
    <xf numFmtId="184" fontId="9" fillId="44" borderId="12" xfId="67" applyNumberFormat="1" applyFont="1" applyFill="1" applyBorder="1" applyAlignment="1" applyProtection="1">
      <alignment horizontal="center" vertical="top"/>
      <protection hidden="1"/>
    </xf>
    <xf numFmtId="4" fontId="8" fillId="44" borderId="12" xfId="67" applyNumberFormat="1" applyFont="1" applyFill="1" applyBorder="1" applyAlignment="1">
      <alignment horizontal="right" vertical="top"/>
      <protection/>
    </xf>
    <xf numFmtId="184" fontId="8" fillId="44" borderId="12" xfId="67" applyNumberFormat="1" applyFont="1" applyFill="1" applyBorder="1" applyAlignment="1">
      <alignment horizontal="center" vertical="top"/>
      <protection/>
    </xf>
    <xf numFmtId="2" fontId="9" fillId="41" borderId="12" xfId="67" applyNumberFormat="1" applyFont="1" applyFill="1" applyBorder="1" applyAlignment="1">
      <alignment horizontal="right" vertical="top"/>
      <protection/>
    </xf>
    <xf numFmtId="2" fontId="8" fillId="41" borderId="12" xfId="67" applyNumberFormat="1" applyFont="1" applyFill="1" applyBorder="1" applyAlignment="1">
      <alignment horizontal="right" vertical="top"/>
      <protection/>
    </xf>
    <xf numFmtId="4" fontId="8" fillId="41" borderId="12" xfId="67" applyNumberFormat="1" applyFont="1" applyFill="1" applyBorder="1" applyAlignment="1">
      <alignment horizontal="right" vertical="top"/>
      <protection/>
    </xf>
    <xf numFmtId="184" fontId="9" fillId="41" borderId="12" xfId="67" applyNumberFormat="1" applyFont="1" applyFill="1" applyBorder="1" applyAlignment="1" applyProtection="1">
      <alignment horizontal="center" vertical="top" wrapText="1"/>
      <protection hidden="1"/>
    </xf>
    <xf numFmtId="4" fontId="9" fillId="41" borderId="12" xfId="67" applyNumberFormat="1" applyFont="1" applyFill="1" applyBorder="1" applyAlignment="1" applyProtection="1">
      <alignment horizontal="right" vertical="top" wrapText="1"/>
      <protection hidden="1"/>
    </xf>
    <xf numFmtId="2" fontId="9" fillId="41" borderId="12" xfId="67" applyNumberFormat="1" applyFont="1" applyFill="1" applyBorder="1" applyAlignment="1" applyProtection="1">
      <alignment horizontal="right" vertical="top" wrapText="1"/>
      <protection hidden="1"/>
    </xf>
    <xf numFmtId="184" fontId="8" fillId="41" borderId="12" xfId="67" applyNumberFormat="1" applyFont="1" applyFill="1" applyBorder="1" applyAlignment="1" applyProtection="1">
      <alignment horizontal="center" vertical="top" wrapText="1"/>
      <protection hidden="1"/>
    </xf>
    <xf numFmtId="4" fontId="8" fillId="41" borderId="12" xfId="67" applyNumberFormat="1" applyFont="1" applyFill="1" applyBorder="1" applyAlignment="1" applyProtection="1">
      <alignment horizontal="right" vertical="top" wrapText="1"/>
      <protection hidden="1"/>
    </xf>
    <xf numFmtId="2" fontId="8" fillId="41" borderId="12" xfId="67" applyNumberFormat="1" applyFont="1" applyFill="1" applyBorder="1" applyAlignment="1" applyProtection="1">
      <alignment horizontal="right" vertical="top" wrapText="1"/>
      <protection hidden="1"/>
    </xf>
    <xf numFmtId="4" fontId="8" fillId="41" borderId="12" xfId="67" applyNumberFormat="1" applyFont="1" applyFill="1" applyBorder="1" applyAlignment="1" applyProtection="1">
      <alignment horizontal="right" vertical="top"/>
      <protection hidden="1"/>
    </xf>
    <xf numFmtId="2" fontId="8" fillId="41" borderId="12" xfId="67" applyNumberFormat="1" applyFont="1" applyFill="1" applyBorder="1" applyAlignment="1" applyProtection="1">
      <alignment horizontal="right" vertical="top"/>
      <protection hidden="1"/>
    </xf>
    <xf numFmtId="0" fontId="9" fillId="41" borderId="12" xfId="67" applyFont="1" applyFill="1" applyBorder="1" applyAlignment="1">
      <alignment horizontal="left" vertical="top"/>
      <protection/>
    </xf>
    <xf numFmtId="0" fontId="9" fillId="41" borderId="12" xfId="67" applyFont="1" applyFill="1" applyBorder="1" applyAlignment="1">
      <alignment horizontal="justify" vertical="top"/>
      <protection/>
    </xf>
    <xf numFmtId="184" fontId="9" fillId="41" borderId="12" xfId="67" applyNumberFormat="1" applyFont="1" applyFill="1" applyBorder="1" applyAlignment="1">
      <alignment horizontal="center" vertical="top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"/>
  <sheetViews>
    <sheetView tabSelected="1" zoomScale="75" zoomScaleNormal="75" zoomScalePageLayoutView="0" workbookViewId="0" topLeftCell="A121">
      <selection activeCell="B42" sqref="B42"/>
    </sheetView>
  </sheetViews>
  <sheetFormatPr defaultColWidth="9.00390625" defaultRowHeight="12.75"/>
  <cols>
    <col min="1" max="1" width="27.125" style="26" customWidth="1"/>
    <col min="2" max="2" width="50.875" style="27" customWidth="1"/>
    <col min="3" max="3" width="13.00390625" style="71" customWidth="1"/>
    <col min="4" max="4" width="11.875" style="72" customWidth="1"/>
    <col min="5" max="5" width="13.625" style="73" customWidth="1"/>
    <col min="6" max="6" width="11.25390625" style="73" customWidth="1"/>
    <col min="7" max="7" width="13.25390625" style="57" customWidth="1"/>
    <col min="8" max="8" width="13.25390625" style="54" customWidth="1"/>
    <col min="9" max="9" width="10.00390625" style="52" customWidth="1"/>
    <col min="10" max="10" width="9.125" style="52" customWidth="1"/>
    <col min="11" max="11" width="15.375" style="52" customWidth="1"/>
    <col min="12" max="16384" width="9.125" style="10" customWidth="1"/>
  </cols>
  <sheetData>
    <row r="1" spans="1:10" ht="41.25" customHeight="1">
      <c r="A1" s="78" t="s">
        <v>268</v>
      </c>
      <c r="B1" s="78"/>
      <c r="C1" s="78"/>
      <c r="D1" s="78"/>
      <c r="E1" s="78"/>
      <c r="F1" s="78"/>
      <c r="G1" s="78"/>
      <c r="H1" s="78"/>
      <c r="I1" s="78"/>
      <c r="J1" s="78"/>
    </row>
    <row r="2" spans="1:7" ht="47.25" customHeight="1" hidden="1" thickBot="1">
      <c r="A2" s="12"/>
      <c r="B2" s="12"/>
      <c r="C2" s="66"/>
      <c r="D2" s="67"/>
      <c r="E2" s="68"/>
      <c r="F2" s="68"/>
      <c r="G2" s="53"/>
    </row>
    <row r="3" spans="1:11" ht="47.25" customHeight="1">
      <c r="A3" s="74" t="s">
        <v>0</v>
      </c>
      <c r="B3" s="76" t="s">
        <v>1</v>
      </c>
      <c r="C3" s="79" t="s">
        <v>203</v>
      </c>
      <c r="D3" s="79"/>
      <c r="E3" s="79"/>
      <c r="F3" s="79"/>
      <c r="G3" s="80" t="s">
        <v>204</v>
      </c>
      <c r="H3" s="81"/>
      <c r="I3" s="81"/>
      <c r="J3" s="81"/>
      <c r="K3" s="82"/>
    </row>
    <row r="4" spans="1:11" ht="87" customHeight="1">
      <c r="A4" s="75"/>
      <c r="B4" s="77"/>
      <c r="C4" s="65" t="s">
        <v>2</v>
      </c>
      <c r="D4" s="69" t="s">
        <v>3</v>
      </c>
      <c r="E4" s="70" t="s">
        <v>49</v>
      </c>
      <c r="F4" s="70" t="s">
        <v>50</v>
      </c>
      <c r="G4" s="5" t="s">
        <v>2</v>
      </c>
      <c r="H4" s="55" t="s">
        <v>3</v>
      </c>
      <c r="I4" s="56" t="s">
        <v>49</v>
      </c>
      <c r="J4" s="56" t="s">
        <v>50</v>
      </c>
      <c r="K4" s="56" t="s">
        <v>67</v>
      </c>
    </row>
    <row r="5" spans="1:11" ht="15.75" customHeight="1">
      <c r="A5" s="13" t="s">
        <v>70</v>
      </c>
      <c r="B5" s="14" t="s">
        <v>4</v>
      </c>
      <c r="C5" s="5">
        <f>SUM(C6:C9)</f>
        <v>72550.3</v>
      </c>
      <c r="D5" s="35">
        <f>SUM(D6:D9)</f>
        <v>72779.44</v>
      </c>
      <c r="E5" s="96">
        <f aca="true" t="shared" si="0" ref="E5:E13">SUM(D5/C5)*100</f>
        <v>100.31583604754219</v>
      </c>
      <c r="F5" s="96">
        <f>SUM(100-E5)</f>
        <v>-0.3158360475421915</v>
      </c>
      <c r="G5" s="5">
        <f>SUM(G6:G9)</f>
        <v>89793.3</v>
      </c>
      <c r="H5" s="42">
        <f>SUM(H6:H9)</f>
        <v>89407.38999999998</v>
      </c>
      <c r="I5" s="44">
        <f aca="true" t="shared" si="1" ref="I5:I13">SUM(H5/G5)*100</f>
        <v>99.57022405903334</v>
      </c>
      <c r="J5" s="44">
        <f>SUM(100-I5)</f>
        <v>0.42977594096666394</v>
      </c>
      <c r="K5" s="44">
        <f>SUM(H5/D5*100-100)</f>
        <v>22.847043066008737</v>
      </c>
    </row>
    <row r="6" spans="1:11" ht="75" customHeight="1">
      <c r="A6" s="15" t="s">
        <v>71</v>
      </c>
      <c r="B6" s="16" t="s">
        <v>5</v>
      </c>
      <c r="C6" s="6">
        <v>72040.3</v>
      </c>
      <c r="D6" s="41">
        <v>72277.03</v>
      </c>
      <c r="E6" s="97">
        <f t="shared" si="0"/>
        <v>100.32860773761352</v>
      </c>
      <c r="F6" s="97">
        <f aca="true" t="shared" si="2" ref="F6:F34">SUM(100-E6)</f>
        <v>-0.3286077376135239</v>
      </c>
      <c r="G6" s="6">
        <v>88993.3</v>
      </c>
      <c r="H6" s="41">
        <v>88607.78</v>
      </c>
      <c r="I6" s="45">
        <f t="shared" si="1"/>
        <v>99.56679884890211</v>
      </c>
      <c r="J6" s="45">
        <f aca="true" t="shared" si="3" ref="J6:J16">SUM(100-I6)</f>
        <v>0.43320115109789015</v>
      </c>
      <c r="K6" s="45">
        <f>SUM(H6/D6*100-100)</f>
        <v>22.59466112539488</v>
      </c>
    </row>
    <row r="7" spans="1:11" ht="105.75" customHeight="1">
      <c r="A7" s="15" t="s">
        <v>72</v>
      </c>
      <c r="B7" s="17" t="s">
        <v>6</v>
      </c>
      <c r="C7" s="6">
        <v>260</v>
      </c>
      <c r="D7" s="41">
        <v>260.3</v>
      </c>
      <c r="E7" s="97">
        <f t="shared" si="0"/>
        <v>100.11538461538463</v>
      </c>
      <c r="F7" s="97">
        <f t="shared" si="2"/>
        <v>-0.11538461538462741</v>
      </c>
      <c r="G7" s="6">
        <v>300</v>
      </c>
      <c r="H7" s="41">
        <v>301.4</v>
      </c>
      <c r="I7" s="45">
        <f t="shared" si="1"/>
        <v>100.46666666666665</v>
      </c>
      <c r="J7" s="45">
        <f t="shared" si="3"/>
        <v>-0.46666666666665435</v>
      </c>
      <c r="K7" s="45">
        <f aca="true" t="shared" si="4" ref="K7:K18">SUM(H7/D7*100-100)</f>
        <v>15.789473684210506</v>
      </c>
    </row>
    <row r="8" spans="1:11" ht="46.5" customHeight="1">
      <c r="A8" s="15" t="s">
        <v>73</v>
      </c>
      <c r="B8" s="18" t="s">
        <v>7</v>
      </c>
      <c r="C8" s="6">
        <v>170</v>
      </c>
      <c r="D8" s="41">
        <v>173.81</v>
      </c>
      <c r="E8" s="97">
        <f t="shared" si="0"/>
        <v>102.24117647058823</v>
      </c>
      <c r="F8" s="97">
        <f t="shared" si="2"/>
        <v>-2.241176470588229</v>
      </c>
      <c r="G8" s="6">
        <v>470</v>
      </c>
      <c r="H8" s="41">
        <v>469.65</v>
      </c>
      <c r="I8" s="45">
        <f t="shared" si="1"/>
        <v>99.92553191489361</v>
      </c>
      <c r="J8" s="45">
        <f t="shared" si="3"/>
        <v>0.07446808510638903</v>
      </c>
      <c r="K8" s="45">
        <f t="shared" si="4"/>
        <v>170.20884874288015</v>
      </c>
    </row>
    <row r="9" spans="1:11" ht="90.75" customHeight="1">
      <c r="A9" s="15" t="s">
        <v>74</v>
      </c>
      <c r="B9" s="18" t="s">
        <v>8</v>
      </c>
      <c r="C9" s="6">
        <v>80</v>
      </c>
      <c r="D9" s="41">
        <v>68.3</v>
      </c>
      <c r="E9" s="97">
        <f t="shared" si="0"/>
        <v>85.375</v>
      </c>
      <c r="F9" s="97">
        <f t="shared" si="2"/>
        <v>14.625</v>
      </c>
      <c r="G9" s="6">
        <v>30</v>
      </c>
      <c r="H9" s="41">
        <v>28.56</v>
      </c>
      <c r="I9" s="45">
        <f t="shared" si="1"/>
        <v>95.19999999999999</v>
      </c>
      <c r="J9" s="45">
        <f t="shared" si="3"/>
        <v>4.800000000000011</v>
      </c>
      <c r="K9" s="45">
        <f t="shared" si="4"/>
        <v>-58.18448023426062</v>
      </c>
    </row>
    <row r="10" spans="1:11" ht="33" customHeight="1">
      <c r="A10" s="13" t="s">
        <v>75</v>
      </c>
      <c r="B10" s="19" t="s">
        <v>42</v>
      </c>
      <c r="C10" s="7">
        <f>SUM(C11:C14)</f>
        <v>10836</v>
      </c>
      <c r="D10" s="35">
        <f>SUM(D11:D14)</f>
        <v>10809.16</v>
      </c>
      <c r="E10" s="96">
        <f t="shared" si="0"/>
        <v>99.75230712440015</v>
      </c>
      <c r="F10" s="96">
        <f t="shared" si="2"/>
        <v>0.24769287559985287</v>
      </c>
      <c r="G10" s="7">
        <f>SUM(G11:G14)</f>
        <v>9900</v>
      </c>
      <c r="H10" s="35">
        <f>SUM(H11:H14)</f>
        <v>9854.02</v>
      </c>
      <c r="I10" s="44">
        <f t="shared" si="1"/>
        <v>99.53555555555556</v>
      </c>
      <c r="J10" s="44">
        <f t="shared" si="3"/>
        <v>0.4644444444444389</v>
      </c>
      <c r="K10" s="44">
        <f t="shared" si="4"/>
        <v>-8.836394317412271</v>
      </c>
    </row>
    <row r="11" spans="1:11" ht="78.75" customHeight="1">
      <c r="A11" s="15" t="s">
        <v>76</v>
      </c>
      <c r="B11" s="20" t="s">
        <v>9</v>
      </c>
      <c r="C11" s="6">
        <v>4703</v>
      </c>
      <c r="D11" s="41">
        <v>4920.15</v>
      </c>
      <c r="E11" s="97">
        <f t="shared" si="0"/>
        <v>104.61726557516478</v>
      </c>
      <c r="F11" s="97">
        <f t="shared" si="2"/>
        <v>-4.6172655751647795</v>
      </c>
      <c r="G11" s="6">
        <v>3970</v>
      </c>
      <c r="H11" s="41">
        <v>4545.05</v>
      </c>
      <c r="I11" s="45">
        <f t="shared" si="1"/>
        <v>114.48488664987406</v>
      </c>
      <c r="J11" s="45">
        <f t="shared" si="3"/>
        <v>-14.484886649874056</v>
      </c>
      <c r="K11" s="45">
        <f t="shared" si="4"/>
        <v>-7.623751308395057</v>
      </c>
    </row>
    <row r="12" spans="1:11" ht="90" customHeight="1">
      <c r="A12" s="2" t="s">
        <v>77</v>
      </c>
      <c r="B12" s="17" t="s">
        <v>10</v>
      </c>
      <c r="C12" s="8">
        <v>33</v>
      </c>
      <c r="D12" s="41">
        <v>36.16</v>
      </c>
      <c r="E12" s="97">
        <f t="shared" si="0"/>
        <v>109.57575757575756</v>
      </c>
      <c r="F12" s="97">
        <f t="shared" si="2"/>
        <v>-9.575757575757564</v>
      </c>
      <c r="G12" s="8">
        <v>30</v>
      </c>
      <c r="H12" s="41">
        <v>32.51</v>
      </c>
      <c r="I12" s="45">
        <f t="shared" si="1"/>
        <v>108.36666666666666</v>
      </c>
      <c r="J12" s="45">
        <f t="shared" si="3"/>
        <v>-8.36666666666666</v>
      </c>
      <c r="K12" s="45">
        <f t="shared" si="4"/>
        <v>-10.09402654867256</v>
      </c>
    </row>
    <row r="13" spans="1:11" ht="76.5" customHeight="1">
      <c r="A13" s="2" t="s">
        <v>78</v>
      </c>
      <c r="B13" s="11" t="s">
        <v>11</v>
      </c>
      <c r="C13" s="8">
        <v>6100</v>
      </c>
      <c r="D13" s="41">
        <v>6573.34</v>
      </c>
      <c r="E13" s="97">
        <f t="shared" si="0"/>
        <v>107.75967213114754</v>
      </c>
      <c r="F13" s="97">
        <f t="shared" si="2"/>
        <v>-7.759672131147539</v>
      </c>
      <c r="G13" s="8">
        <v>5900</v>
      </c>
      <c r="H13" s="41">
        <v>6114.36</v>
      </c>
      <c r="I13" s="45">
        <f t="shared" si="1"/>
        <v>103.63322033898304</v>
      </c>
      <c r="J13" s="45">
        <f t="shared" si="3"/>
        <v>-3.633220338983037</v>
      </c>
      <c r="K13" s="45">
        <f t="shared" si="4"/>
        <v>-6.982447279465248</v>
      </c>
    </row>
    <row r="14" spans="1:11" ht="76.5" customHeight="1">
      <c r="A14" s="2" t="s">
        <v>79</v>
      </c>
      <c r="B14" s="11" t="s">
        <v>12</v>
      </c>
      <c r="C14" s="8">
        <v>0</v>
      </c>
      <c r="D14" s="41">
        <v>-720.49</v>
      </c>
      <c r="E14" s="97"/>
      <c r="F14" s="97">
        <f t="shared" si="2"/>
        <v>100</v>
      </c>
      <c r="G14" s="8">
        <v>0</v>
      </c>
      <c r="H14" s="41">
        <v>-837.9</v>
      </c>
      <c r="I14" s="45"/>
      <c r="J14" s="45">
        <f t="shared" si="3"/>
        <v>100</v>
      </c>
      <c r="K14" s="45">
        <f t="shared" si="4"/>
        <v>16.295854210329082</v>
      </c>
    </row>
    <row r="15" spans="1:11" s="21" customFormat="1" ht="34.5" customHeight="1">
      <c r="A15" s="1" t="s">
        <v>80</v>
      </c>
      <c r="B15" s="3" t="s">
        <v>55</v>
      </c>
      <c r="C15" s="9">
        <f>SUM(C16:C20)</f>
        <v>7450</v>
      </c>
      <c r="D15" s="35">
        <f>SUM(D16:D20)</f>
        <v>7614.63</v>
      </c>
      <c r="E15" s="96">
        <f>SUM(D15/C15)*100</f>
        <v>102.20979865771812</v>
      </c>
      <c r="F15" s="96">
        <f t="shared" si="2"/>
        <v>-2.2097986577181246</v>
      </c>
      <c r="G15" s="9">
        <f>SUM(G16:G20)</f>
        <v>7290</v>
      </c>
      <c r="H15" s="42">
        <f>SUM(H16:H20)</f>
        <v>7355.73</v>
      </c>
      <c r="I15" s="44">
        <f>SUM(H15/G15)*100</f>
        <v>100.90164609053498</v>
      </c>
      <c r="J15" s="44">
        <f t="shared" si="3"/>
        <v>-0.9016460905349817</v>
      </c>
      <c r="K15" s="44">
        <f t="shared" si="4"/>
        <v>-3.4000338821453084</v>
      </c>
    </row>
    <row r="16" spans="1:11" ht="46.5" customHeight="1">
      <c r="A16" s="2" t="s">
        <v>81</v>
      </c>
      <c r="B16" s="4" t="s">
        <v>56</v>
      </c>
      <c r="C16" s="8">
        <v>5259.7</v>
      </c>
      <c r="D16" s="41">
        <v>5297.9</v>
      </c>
      <c r="E16" s="97">
        <f>SUM(D16/C16)*100</f>
        <v>100.72627716409681</v>
      </c>
      <c r="F16" s="97">
        <f t="shared" si="2"/>
        <v>-0.726277164096814</v>
      </c>
      <c r="G16" s="8">
        <v>5740</v>
      </c>
      <c r="H16" s="41">
        <v>5728.23</v>
      </c>
      <c r="I16" s="45">
        <f>SUM(H16/G16)*100</f>
        <v>99.79494773519163</v>
      </c>
      <c r="J16" s="45">
        <f t="shared" si="3"/>
        <v>0.2050522648083728</v>
      </c>
      <c r="K16" s="45">
        <f t="shared" si="4"/>
        <v>8.122652371694443</v>
      </c>
    </row>
    <row r="17" spans="1:11" ht="66" customHeight="1">
      <c r="A17" s="2" t="s">
        <v>82</v>
      </c>
      <c r="B17" s="4" t="s">
        <v>83</v>
      </c>
      <c r="C17" s="8">
        <v>0.3</v>
      </c>
      <c r="D17" s="41">
        <v>0.38</v>
      </c>
      <c r="E17" s="97">
        <f>SUM(D17/C17)*100</f>
        <v>126.66666666666669</v>
      </c>
      <c r="F17" s="97">
        <f t="shared" si="2"/>
        <v>-26.666666666666686</v>
      </c>
      <c r="G17" s="8">
        <v>0</v>
      </c>
      <c r="H17" s="41">
        <v>0</v>
      </c>
      <c r="I17" s="45"/>
      <c r="J17" s="45"/>
      <c r="K17" s="45">
        <f t="shared" si="4"/>
        <v>-100</v>
      </c>
    </row>
    <row r="18" spans="1:11" ht="48.75" customHeight="1">
      <c r="A18" s="2" t="s">
        <v>84</v>
      </c>
      <c r="B18" s="4" t="s">
        <v>57</v>
      </c>
      <c r="C18" s="8">
        <v>2189.8</v>
      </c>
      <c r="D18" s="41">
        <v>2316.14</v>
      </c>
      <c r="E18" s="97">
        <f>SUM(D18/C18)*100</f>
        <v>105.76947666453556</v>
      </c>
      <c r="F18" s="97">
        <f t="shared" si="2"/>
        <v>-5.76947666453556</v>
      </c>
      <c r="G18" s="8">
        <v>1549.7</v>
      </c>
      <c r="H18" s="41">
        <v>1627.22</v>
      </c>
      <c r="I18" s="45">
        <f>SUM(H18/G18)*100</f>
        <v>105.00225850164549</v>
      </c>
      <c r="J18" s="45">
        <f aca="true" t="shared" si="5" ref="J18:J29">SUM(100-I18)</f>
        <v>-5.0022585016454855</v>
      </c>
      <c r="K18" s="45">
        <f t="shared" si="4"/>
        <v>-29.744315973991206</v>
      </c>
    </row>
    <row r="19" spans="1:11" ht="78.75" customHeight="1" hidden="1">
      <c r="A19" s="2" t="s">
        <v>85</v>
      </c>
      <c r="B19" s="4" t="s">
        <v>86</v>
      </c>
      <c r="C19" s="8">
        <v>0</v>
      </c>
      <c r="D19" s="41">
        <v>0</v>
      </c>
      <c r="E19" s="97"/>
      <c r="F19" s="97">
        <f t="shared" si="2"/>
        <v>100</v>
      </c>
      <c r="G19" s="8">
        <v>0</v>
      </c>
      <c r="H19" s="41">
        <v>0</v>
      </c>
      <c r="I19" s="45"/>
      <c r="J19" s="45">
        <f t="shared" si="5"/>
        <v>100</v>
      </c>
      <c r="K19" s="45"/>
    </row>
    <row r="20" spans="1:11" ht="33.75" customHeight="1">
      <c r="A20" s="2" t="s">
        <v>87</v>
      </c>
      <c r="B20" s="4" t="s">
        <v>58</v>
      </c>
      <c r="C20" s="8">
        <v>0.2</v>
      </c>
      <c r="D20" s="98">
        <v>0.21</v>
      </c>
      <c r="E20" s="97">
        <f>SUM(D20/C20)*100</f>
        <v>104.99999999999999</v>
      </c>
      <c r="F20" s="97">
        <f t="shared" si="2"/>
        <v>-4.999999999999986</v>
      </c>
      <c r="G20" s="8">
        <v>0.3</v>
      </c>
      <c r="H20" s="41">
        <v>0.28</v>
      </c>
      <c r="I20" s="45">
        <f>SUM(H20/G20)*100</f>
        <v>93.33333333333334</v>
      </c>
      <c r="J20" s="45">
        <f t="shared" si="5"/>
        <v>6.666666666666657</v>
      </c>
      <c r="K20" s="45"/>
    </row>
    <row r="21" spans="1:11" ht="35.25" customHeight="1">
      <c r="A21" s="1" t="s">
        <v>88</v>
      </c>
      <c r="B21" s="22" t="s">
        <v>13</v>
      </c>
      <c r="C21" s="9">
        <f>SUM(C22:C23)</f>
        <v>7750</v>
      </c>
      <c r="D21" s="35">
        <f>SUM(D22:D23)</f>
        <v>7795.860000000001</v>
      </c>
      <c r="E21" s="96">
        <f>SUM(D21/C21)*100</f>
        <v>100.59174193548388</v>
      </c>
      <c r="F21" s="96">
        <f t="shared" si="2"/>
        <v>-0.5917419354838813</v>
      </c>
      <c r="G21" s="9">
        <f>SUM(G22:G23)</f>
        <v>6610</v>
      </c>
      <c r="H21" s="42">
        <f>SUM(H22:H23)</f>
        <v>6465.28</v>
      </c>
      <c r="I21" s="44">
        <f aca="true" t="shared" si="6" ref="I21:I29">SUM(H21/G21)*100</f>
        <v>97.81059001512858</v>
      </c>
      <c r="J21" s="44">
        <f t="shared" si="5"/>
        <v>2.1894099848714177</v>
      </c>
      <c r="K21" s="44">
        <f>SUM(H21/D21*100-100)</f>
        <v>-17.067776999586968</v>
      </c>
    </row>
    <row r="22" spans="1:11" s="23" customFormat="1" ht="35.25" customHeight="1">
      <c r="A22" s="2" t="s">
        <v>89</v>
      </c>
      <c r="B22" s="11" t="s">
        <v>13</v>
      </c>
      <c r="C22" s="8">
        <v>7749.1</v>
      </c>
      <c r="D22" s="41">
        <v>7794.93</v>
      </c>
      <c r="E22" s="97">
        <f>SUM(D22/C22)*100</f>
        <v>100.59142352015074</v>
      </c>
      <c r="F22" s="97">
        <f t="shared" si="2"/>
        <v>-0.591423520150741</v>
      </c>
      <c r="G22" s="8">
        <v>6609.8</v>
      </c>
      <c r="H22" s="41">
        <v>6465.13</v>
      </c>
      <c r="I22" s="45">
        <f t="shared" si="6"/>
        <v>97.81128022027897</v>
      </c>
      <c r="J22" s="45">
        <f t="shared" si="5"/>
        <v>2.1887197797210263</v>
      </c>
      <c r="K22" s="45">
        <f>SUM(H22/D22*100-100)</f>
        <v>-17.059806823152996</v>
      </c>
    </row>
    <row r="23" spans="1:11" s="23" customFormat="1" ht="48" customHeight="1">
      <c r="A23" s="2" t="s">
        <v>90</v>
      </c>
      <c r="B23" s="11" t="s">
        <v>91</v>
      </c>
      <c r="C23" s="8">
        <v>0.9</v>
      </c>
      <c r="D23" s="41">
        <v>0.93</v>
      </c>
      <c r="E23" s="97">
        <f>SUM(D23/C23)*100</f>
        <v>103.33333333333334</v>
      </c>
      <c r="F23" s="97">
        <f t="shared" si="2"/>
        <v>-3.333333333333343</v>
      </c>
      <c r="G23" s="8">
        <v>0.2</v>
      </c>
      <c r="H23" s="41">
        <v>0.15</v>
      </c>
      <c r="I23" s="45">
        <f>SUM(H23/G23)*100</f>
        <v>74.99999999999999</v>
      </c>
      <c r="J23" s="45">
        <f t="shared" si="5"/>
        <v>25.000000000000014</v>
      </c>
      <c r="K23" s="45">
        <f>SUM(H23/D23*100-100)</f>
        <v>-83.87096774193549</v>
      </c>
    </row>
    <row r="24" spans="1:11" ht="26.25" customHeight="1">
      <c r="A24" s="1" t="s">
        <v>92</v>
      </c>
      <c r="B24" s="22" t="s">
        <v>14</v>
      </c>
      <c r="C24" s="9">
        <f>SUM(C25:C26)</f>
        <v>95</v>
      </c>
      <c r="D24" s="35">
        <f>SUM(D25:D26)</f>
        <v>95.11</v>
      </c>
      <c r="E24" s="96">
        <f>SUM(D24/C24)*100</f>
        <v>100.1157894736842</v>
      </c>
      <c r="F24" s="96">
        <f t="shared" si="2"/>
        <v>-0.11578947368420245</v>
      </c>
      <c r="G24" s="9">
        <f>SUM(G25:G26)</f>
        <v>275</v>
      </c>
      <c r="H24" s="46">
        <f>SUM(H25:H26)</f>
        <v>275.56</v>
      </c>
      <c r="I24" s="44">
        <f t="shared" si="6"/>
        <v>100.20363636363636</v>
      </c>
      <c r="J24" s="44">
        <f t="shared" si="5"/>
        <v>-0.20363636363636317</v>
      </c>
      <c r="K24" s="44">
        <f>SUM(H24/D24*100-100)</f>
        <v>189.7276837346231</v>
      </c>
    </row>
    <row r="25" spans="1:11" s="23" customFormat="1" ht="26.25" customHeight="1">
      <c r="A25" s="2" t="s">
        <v>93</v>
      </c>
      <c r="B25" s="11" t="s">
        <v>14</v>
      </c>
      <c r="C25" s="8">
        <v>95</v>
      </c>
      <c r="D25" s="41">
        <v>95.11</v>
      </c>
      <c r="E25" s="97">
        <f>SUM(D25/C25)*100</f>
        <v>100.1157894736842</v>
      </c>
      <c r="F25" s="97">
        <f t="shared" si="2"/>
        <v>-0.11578947368420245</v>
      </c>
      <c r="G25" s="8">
        <v>275</v>
      </c>
      <c r="H25" s="41">
        <v>275.56</v>
      </c>
      <c r="I25" s="45">
        <f t="shared" si="6"/>
        <v>100.20363636363636</v>
      </c>
      <c r="J25" s="45">
        <f t="shared" si="5"/>
        <v>-0.20363636363636317</v>
      </c>
      <c r="K25" s="45">
        <f>SUM(H25/D25*100-100)</f>
        <v>189.7276837346231</v>
      </c>
    </row>
    <row r="26" spans="1:11" s="23" customFormat="1" ht="38.25" customHeight="1" hidden="1">
      <c r="A26" s="2" t="s">
        <v>94</v>
      </c>
      <c r="B26" s="11" t="s">
        <v>95</v>
      </c>
      <c r="C26" s="8">
        <v>0</v>
      </c>
      <c r="D26" s="98">
        <v>0</v>
      </c>
      <c r="E26" s="97"/>
      <c r="F26" s="97">
        <f t="shared" si="2"/>
        <v>100</v>
      </c>
      <c r="G26" s="92">
        <v>0</v>
      </c>
      <c r="H26" s="88">
        <v>0</v>
      </c>
      <c r="I26" s="90"/>
      <c r="J26" s="45">
        <f t="shared" si="5"/>
        <v>100</v>
      </c>
      <c r="K26" s="45"/>
    </row>
    <row r="27" spans="1:11" ht="57.75" customHeight="1">
      <c r="A27" s="1" t="s">
        <v>96</v>
      </c>
      <c r="B27" s="22" t="s">
        <v>15</v>
      </c>
      <c r="C27" s="9">
        <v>170</v>
      </c>
      <c r="D27" s="42">
        <v>186.38</v>
      </c>
      <c r="E27" s="96">
        <f>SUM(D27/C27)*100</f>
        <v>109.63529411764705</v>
      </c>
      <c r="F27" s="96">
        <f t="shared" si="2"/>
        <v>-9.63529411764705</v>
      </c>
      <c r="G27" s="9">
        <v>220</v>
      </c>
      <c r="H27" s="42">
        <v>333.17</v>
      </c>
      <c r="I27" s="44">
        <f t="shared" si="6"/>
        <v>151.44090909090912</v>
      </c>
      <c r="J27" s="44">
        <f t="shared" si="5"/>
        <v>-51.440909090909116</v>
      </c>
      <c r="K27" s="44">
        <f>SUM(H27/D27*100-100)</f>
        <v>78.75845047751906</v>
      </c>
    </row>
    <row r="28" spans="1:11" ht="24" customHeight="1">
      <c r="A28" s="1" t="s">
        <v>97</v>
      </c>
      <c r="B28" s="22" t="s">
        <v>16</v>
      </c>
      <c r="C28" s="9">
        <f>SUM(C29:C30)</f>
        <v>1930</v>
      </c>
      <c r="D28" s="35">
        <f>SUM(D29:D30)</f>
        <v>1956.69</v>
      </c>
      <c r="E28" s="96">
        <f>SUM(D28/C28)*100</f>
        <v>101.38290155440414</v>
      </c>
      <c r="F28" s="96">
        <f t="shared" si="2"/>
        <v>-1.3829015544041425</v>
      </c>
      <c r="G28" s="9">
        <f>SUM(G29:G30)</f>
        <v>1870</v>
      </c>
      <c r="H28" s="42">
        <f>SUM(H29:H30)</f>
        <v>1892.66</v>
      </c>
      <c r="I28" s="44">
        <f t="shared" si="6"/>
        <v>101.21176470588236</v>
      </c>
      <c r="J28" s="44">
        <f t="shared" si="5"/>
        <v>-1.2117647058823593</v>
      </c>
      <c r="K28" s="44">
        <f>SUM(H28/D28*100-100)</f>
        <v>-3.2723630212246206</v>
      </c>
    </row>
    <row r="29" spans="1:11" ht="61.5" customHeight="1">
      <c r="A29" s="2" t="s">
        <v>98</v>
      </c>
      <c r="B29" s="11" t="s">
        <v>43</v>
      </c>
      <c r="C29" s="8">
        <v>1910</v>
      </c>
      <c r="D29" s="41">
        <v>1936.69</v>
      </c>
      <c r="E29" s="97">
        <f>SUM(D29/C29)*100</f>
        <v>101.3973821989529</v>
      </c>
      <c r="F29" s="97">
        <f t="shared" si="2"/>
        <v>-1.3973821989528972</v>
      </c>
      <c r="G29" s="8">
        <v>1870</v>
      </c>
      <c r="H29" s="41">
        <v>1892.66</v>
      </c>
      <c r="I29" s="45">
        <f t="shared" si="6"/>
        <v>101.21176470588236</v>
      </c>
      <c r="J29" s="45">
        <f t="shared" si="5"/>
        <v>-1.2117647058823593</v>
      </c>
      <c r="K29" s="45">
        <f>SUM(H29/D29*100-100)</f>
        <v>-2.2734665847399356</v>
      </c>
    </row>
    <row r="30" spans="1:11" ht="37.5" customHeight="1">
      <c r="A30" s="2" t="s">
        <v>198</v>
      </c>
      <c r="B30" s="11" t="s">
        <v>17</v>
      </c>
      <c r="C30" s="8">
        <v>20</v>
      </c>
      <c r="D30" s="41">
        <v>20</v>
      </c>
      <c r="E30" s="97">
        <f>SUM(D30/C30)*100</f>
        <v>100</v>
      </c>
      <c r="F30" s="97">
        <f t="shared" si="2"/>
        <v>0</v>
      </c>
      <c r="G30" s="8">
        <v>0</v>
      </c>
      <c r="H30" s="41">
        <v>0</v>
      </c>
      <c r="I30" s="45"/>
      <c r="J30" s="45"/>
      <c r="K30" s="45"/>
    </row>
    <row r="31" spans="1:11" ht="44.25" customHeight="1" hidden="1">
      <c r="A31" s="1" t="s">
        <v>99</v>
      </c>
      <c r="B31" s="22" t="s">
        <v>18</v>
      </c>
      <c r="C31" s="93">
        <f>SUM(C32:C33)</f>
        <v>0</v>
      </c>
      <c r="D31" s="83">
        <f>SUM(D32:D33)</f>
        <v>0</v>
      </c>
      <c r="E31" s="84"/>
      <c r="F31" s="96">
        <f t="shared" si="2"/>
        <v>100</v>
      </c>
      <c r="G31" s="93">
        <f>SUM(G32:G33)</f>
        <v>0</v>
      </c>
      <c r="H31" s="85">
        <f>SUM(H32:H33)</f>
        <v>0</v>
      </c>
      <c r="I31" s="86"/>
      <c r="J31" s="44">
        <f>SUM(75-I31)</f>
        <v>75</v>
      </c>
      <c r="K31" s="44"/>
    </row>
    <row r="32" spans="1:11" s="23" customFormat="1" ht="35.25" customHeight="1" hidden="1">
      <c r="A32" s="2" t="s">
        <v>100</v>
      </c>
      <c r="B32" s="11" t="s">
        <v>101</v>
      </c>
      <c r="C32" s="92">
        <v>0</v>
      </c>
      <c r="D32" s="94">
        <v>0</v>
      </c>
      <c r="E32" s="89"/>
      <c r="F32" s="97">
        <f t="shared" si="2"/>
        <v>100</v>
      </c>
      <c r="G32" s="92">
        <v>0</v>
      </c>
      <c r="H32" s="88">
        <v>0</v>
      </c>
      <c r="I32" s="90"/>
      <c r="J32" s="45">
        <f>SUM(75-I32)</f>
        <v>75</v>
      </c>
      <c r="K32" s="45"/>
    </row>
    <row r="33" spans="1:11" s="23" customFormat="1" ht="78" customHeight="1" hidden="1">
      <c r="A33" s="2" t="s">
        <v>102</v>
      </c>
      <c r="B33" s="11" t="s">
        <v>103</v>
      </c>
      <c r="C33" s="92">
        <v>0</v>
      </c>
      <c r="D33" s="94">
        <v>0</v>
      </c>
      <c r="E33" s="89"/>
      <c r="F33" s="97">
        <f t="shared" si="2"/>
        <v>100</v>
      </c>
      <c r="G33" s="92">
        <v>0</v>
      </c>
      <c r="H33" s="88">
        <v>0</v>
      </c>
      <c r="I33" s="90"/>
      <c r="J33" s="45">
        <f>SUM(75-I33)</f>
        <v>75</v>
      </c>
      <c r="K33" s="45"/>
    </row>
    <row r="34" spans="1:11" ht="48" customHeight="1">
      <c r="A34" s="1" t="s">
        <v>104</v>
      </c>
      <c r="B34" s="22" t="s">
        <v>19</v>
      </c>
      <c r="C34" s="9">
        <f>SUM(C35:C43)</f>
        <v>4594.6</v>
      </c>
      <c r="D34" s="35">
        <f>SUM(D35:D43)</f>
        <v>4638.54</v>
      </c>
      <c r="E34" s="96">
        <f>SUM(D34/C34)*100</f>
        <v>100.95634005136465</v>
      </c>
      <c r="F34" s="96">
        <f t="shared" si="2"/>
        <v>-0.9563400513646485</v>
      </c>
      <c r="G34" s="9">
        <f>SUM(G35:G43)</f>
        <v>4359.6</v>
      </c>
      <c r="H34" s="42">
        <f>SUM(H35:H43)</f>
        <v>4350.26</v>
      </c>
      <c r="I34" s="44">
        <f aca="true" t="shared" si="7" ref="I34:I44">SUM(H34/G34)*100</f>
        <v>99.7857601614827</v>
      </c>
      <c r="J34" s="44">
        <f aca="true" t="shared" si="8" ref="J34:J48">SUM(100-I34)</f>
        <v>0.214239838517301</v>
      </c>
      <c r="K34" s="44">
        <f>SUM(H34/D34*100-100)</f>
        <v>-6.214886580691342</v>
      </c>
    </row>
    <row r="35" spans="1:11" ht="60.75" customHeight="1" hidden="1">
      <c r="A35" s="2" t="s">
        <v>105</v>
      </c>
      <c r="B35" s="11" t="s">
        <v>63</v>
      </c>
      <c r="C35" s="8">
        <v>0</v>
      </c>
      <c r="D35" s="41">
        <v>0</v>
      </c>
      <c r="E35" s="97"/>
      <c r="F35" s="97"/>
      <c r="G35" s="8">
        <v>0</v>
      </c>
      <c r="H35" s="41">
        <v>0</v>
      </c>
      <c r="I35" s="45"/>
      <c r="J35" s="45">
        <f t="shared" si="8"/>
        <v>100</v>
      </c>
      <c r="K35" s="45"/>
    </row>
    <row r="36" spans="1:11" s="23" customFormat="1" ht="45.75" customHeight="1">
      <c r="A36" s="2" t="s">
        <v>106</v>
      </c>
      <c r="B36" s="11" t="s">
        <v>53</v>
      </c>
      <c r="C36" s="8">
        <v>7.5</v>
      </c>
      <c r="D36" s="41">
        <v>7.49</v>
      </c>
      <c r="E36" s="97">
        <f>SUM(D36/C36)*100</f>
        <v>99.86666666666667</v>
      </c>
      <c r="F36" s="97">
        <f aca="true" t="shared" si="9" ref="F36:F59">SUM(100-E36)</f>
        <v>0.13333333333332575</v>
      </c>
      <c r="G36" s="8">
        <v>4.5</v>
      </c>
      <c r="H36" s="41">
        <v>4.5</v>
      </c>
      <c r="I36" s="45">
        <f>SUM(H36/G36)*100</f>
        <v>100</v>
      </c>
      <c r="J36" s="45">
        <f t="shared" si="8"/>
        <v>0</v>
      </c>
      <c r="K36" s="45">
        <f aca="true" t="shared" si="10" ref="K36:K45">SUM(H36/D36*100-100)</f>
        <v>-39.91989319092123</v>
      </c>
    </row>
    <row r="37" spans="1:11" ht="106.5" customHeight="1">
      <c r="A37" s="2" t="s">
        <v>107</v>
      </c>
      <c r="B37" s="11" t="s">
        <v>65</v>
      </c>
      <c r="C37" s="8">
        <v>1400</v>
      </c>
      <c r="D37" s="41">
        <v>1400.83</v>
      </c>
      <c r="E37" s="97">
        <f aca="true" t="shared" si="11" ref="E37:E45">SUM(D37/C37)*100</f>
        <v>100.0592857142857</v>
      </c>
      <c r="F37" s="97">
        <f t="shared" si="9"/>
        <v>-0.05928571428570706</v>
      </c>
      <c r="G37" s="8">
        <v>1800</v>
      </c>
      <c r="H37" s="41">
        <v>1801.3</v>
      </c>
      <c r="I37" s="45">
        <f t="shared" si="7"/>
        <v>100.07222222222222</v>
      </c>
      <c r="J37" s="45">
        <f t="shared" si="8"/>
        <v>-0.07222222222222285</v>
      </c>
      <c r="K37" s="45">
        <f t="shared" si="10"/>
        <v>28.588051369545212</v>
      </c>
    </row>
    <row r="38" spans="1:11" ht="90.75" customHeight="1">
      <c r="A38" s="2" t="s">
        <v>108</v>
      </c>
      <c r="B38" s="11" t="s">
        <v>47</v>
      </c>
      <c r="C38" s="8">
        <v>1005</v>
      </c>
      <c r="D38" s="41">
        <v>1020.58</v>
      </c>
      <c r="E38" s="97">
        <f t="shared" si="11"/>
        <v>101.55024875621892</v>
      </c>
      <c r="F38" s="97">
        <f t="shared" si="9"/>
        <v>-1.5502487562189202</v>
      </c>
      <c r="G38" s="8">
        <v>750</v>
      </c>
      <c r="H38" s="41">
        <v>747.37</v>
      </c>
      <c r="I38" s="45">
        <f t="shared" si="7"/>
        <v>99.64933333333333</v>
      </c>
      <c r="J38" s="45">
        <f t="shared" si="8"/>
        <v>0.3506666666666689</v>
      </c>
      <c r="K38" s="45">
        <f t="shared" si="10"/>
        <v>-26.770071919888693</v>
      </c>
    </row>
    <row r="39" spans="1:11" ht="87.75" customHeight="1">
      <c r="A39" s="2" t="s">
        <v>109</v>
      </c>
      <c r="B39" s="11" t="s">
        <v>54</v>
      </c>
      <c r="C39" s="8">
        <v>132.3</v>
      </c>
      <c r="D39" s="41">
        <v>132.32</v>
      </c>
      <c r="E39" s="97">
        <f t="shared" si="11"/>
        <v>100.01511715797429</v>
      </c>
      <c r="F39" s="97">
        <f t="shared" si="9"/>
        <v>-0.01511715797428792</v>
      </c>
      <c r="G39" s="8">
        <v>116</v>
      </c>
      <c r="H39" s="41">
        <v>116.32</v>
      </c>
      <c r="I39" s="45">
        <f t="shared" si="7"/>
        <v>100.27586206896551</v>
      </c>
      <c r="J39" s="45">
        <f t="shared" si="8"/>
        <v>-0.2758620689655089</v>
      </c>
      <c r="K39" s="45">
        <f t="shared" si="10"/>
        <v>-12.091898428053199</v>
      </c>
    </row>
    <row r="40" spans="1:11" ht="89.25" customHeight="1">
      <c r="A40" s="2" t="s">
        <v>110</v>
      </c>
      <c r="B40" s="11" t="s">
        <v>20</v>
      </c>
      <c r="C40" s="8">
        <v>839.8</v>
      </c>
      <c r="D40" s="41">
        <v>869.01</v>
      </c>
      <c r="E40" s="97">
        <f t="shared" si="11"/>
        <v>103.47820909740415</v>
      </c>
      <c r="F40" s="97">
        <f t="shared" si="9"/>
        <v>-3.4782090974041466</v>
      </c>
      <c r="G40" s="8">
        <v>650</v>
      </c>
      <c r="H40" s="41">
        <v>645.1</v>
      </c>
      <c r="I40" s="45">
        <f t="shared" si="7"/>
        <v>99.24615384615385</v>
      </c>
      <c r="J40" s="45">
        <f t="shared" si="8"/>
        <v>0.7538461538461547</v>
      </c>
      <c r="K40" s="45">
        <f t="shared" si="10"/>
        <v>-25.766101655907292</v>
      </c>
    </row>
    <row r="41" spans="1:11" ht="45.75" customHeight="1">
      <c r="A41" s="2" t="s">
        <v>111</v>
      </c>
      <c r="B41" s="11" t="s">
        <v>21</v>
      </c>
      <c r="C41" s="6">
        <v>670</v>
      </c>
      <c r="D41" s="41">
        <v>669.41</v>
      </c>
      <c r="E41" s="97">
        <f t="shared" si="11"/>
        <v>99.91194029850746</v>
      </c>
      <c r="F41" s="97">
        <f t="shared" si="9"/>
        <v>0.08805970149253994</v>
      </c>
      <c r="G41" s="6">
        <v>590</v>
      </c>
      <c r="H41" s="41">
        <v>586.56</v>
      </c>
      <c r="I41" s="45">
        <f t="shared" si="7"/>
        <v>99.41694915254237</v>
      </c>
      <c r="J41" s="45">
        <f t="shared" si="8"/>
        <v>0.5830508474576277</v>
      </c>
      <c r="K41" s="45">
        <f t="shared" si="10"/>
        <v>-12.376570412751533</v>
      </c>
    </row>
    <row r="42" spans="1:11" ht="135.75" customHeight="1">
      <c r="A42" s="2" t="s">
        <v>275</v>
      </c>
      <c r="B42" s="11" t="s">
        <v>279</v>
      </c>
      <c r="C42" s="6"/>
      <c r="D42" s="41"/>
      <c r="E42" s="97"/>
      <c r="F42" s="97"/>
      <c r="G42" s="6">
        <v>49.6</v>
      </c>
      <c r="H42" s="41">
        <v>49.61</v>
      </c>
      <c r="I42" s="45">
        <f>SUM(H42/G42)*100</f>
        <v>100.02016129032259</v>
      </c>
      <c r="J42" s="45">
        <f t="shared" si="8"/>
        <v>-0.02016129032259073</v>
      </c>
      <c r="K42" s="45"/>
    </row>
    <row r="43" spans="1:11" ht="91.5" customHeight="1">
      <c r="A43" s="2" t="s">
        <v>112</v>
      </c>
      <c r="B43" s="11" t="s">
        <v>22</v>
      </c>
      <c r="C43" s="6">
        <v>540</v>
      </c>
      <c r="D43" s="41">
        <v>538.9</v>
      </c>
      <c r="E43" s="97">
        <f t="shared" si="11"/>
        <v>99.79629629629629</v>
      </c>
      <c r="F43" s="97">
        <f t="shared" si="9"/>
        <v>0.2037037037037095</v>
      </c>
      <c r="G43" s="6">
        <v>399.5</v>
      </c>
      <c r="H43" s="41">
        <v>399.5</v>
      </c>
      <c r="I43" s="45">
        <f t="shared" si="7"/>
        <v>100</v>
      </c>
      <c r="J43" s="45">
        <f t="shared" si="8"/>
        <v>0</v>
      </c>
      <c r="K43" s="45">
        <f t="shared" si="10"/>
        <v>-25.86750788643532</v>
      </c>
    </row>
    <row r="44" spans="1:11" ht="30" customHeight="1">
      <c r="A44" s="1" t="s">
        <v>113</v>
      </c>
      <c r="B44" s="22" t="s">
        <v>23</v>
      </c>
      <c r="C44" s="7">
        <f>SUM(C45:C48)</f>
        <v>100</v>
      </c>
      <c r="D44" s="35">
        <f>SUM(D45:D48)</f>
        <v>99.66</v>
      </c>
      <c r="E44" s="96">
        <f t="shared" si="11"/>
        <v>99.66</v>
      </c>
      <c r="F44" s="96">
        <f t="shared" si="9"/>
        <v>0.3400000000000034</v>
      </c>
      <c r="G44" s="7">
        <f>SUM(G45:G48)</f>
        <v>42.1</v>
      </c>
      <c r="H44" s="42">
        <f>SUM(H45:H48)</f>
        <v>42.16</v>
      </c>
      <c r="I44" s="44">
        <f t="shared" si="7"/>
        <v>100.14251781472683</v>
      </c>
      <c r="J44" s="44">
        <f t="shared" si="8"/>
        <v>-0.14251781472682978</v>
      </c>
      <c r="K44" s="44">
        <f t="shared" si="10"/>
        <v>-57.69616696769015</v>
      </c>
    </row>
    <row r="45" spans="1:11" s="23" customFormat="1" ht="31.5" customHeight="1">
      <c r="A45" s="2" t="s">
        <v>114</v>
      </c>
      <c r="B45" s="11" t="s">
        <v>118</v>
      </c>
      <c r="C45" s="6">
        <v>56.8</v>
      </c>
      <c r="D45" s="41">
        <v>56.72</v>
      </c>
      <c r="E45" s="97">
        <f t="shared" si="11"/>
        <v>99.85915492957747</v>
      </c>
      <c r="F45" s="97">
        <f t="shared" si="9"/>
        <v>0.1408450704225288</v>
      </c>
      <c r="G45" s="6">
        <v>5.3</v>
      </c>
      <c r="H45" s="41">
        <v>5.34</v>
      </c>
      <c r="I45" s="45">
        <f>SUM(H45/G45)*100</f>
        <v>100.75471698113208</v>
      </c>
      <c r="J45" s="45">
        <f t="shared" si="8"/>
        <v>-0.7547169811320771</v>
      </c>
      <c r="K45" s="45">
        <f t="shared" si="10"/>
        <v>-90.58533145275035</v>
      </c>
    </row>
    <row r="46" spans="1:11" s="23" customFormat="1" ht="30" customHeight="1" hidden="1">
      <c r="A46" s="2" t="s">
        <v>115</v>
      </c>
      <c r="B46" s="11" t="s">
        <v>119</v>
      </c>
      <c r="C46" s="6">
        <v>0</v>
      </c>
      <c r="D46" s="98">
        <v>0</v>
      </c>
      <c r="E46" s="97"/>
      <c r="F46" s="97">
        <f t="shared" si="9"/>
        <v>100</v>
      </c>
      <c r="G46" s="6">
        <v>0</v>
      </c>
      <c r="H46" s="41">
        <v>0</v>
      </c>
      <c r="I46" s="45"/>
      <c r="J46" s="45">
        <f t="shared" si="8"/>
        <v>100</v>
      </c>
      <c r="K46" s="45"/>
    </row>
    <row r="47" spans="1:11" s="23" customFormat="1" ht="30" customHeight="1">
      <c r="A47" s="2" t="s">
        <v>116</v>
      </c>
      <c r="B47" s="11" t="s">
        <v>120</v>
      </c>
      <c r="C47" s="6">
        <v>20.1</v>
      </c>
      <c r="D47" s="98">
        <v>20.14</v>
      </c>
      <c r="E47" s="97">
        <f>SUM(D47/C47)*100</f>
        <v>100.19900497512437</v>
      </c>
      <c r="F47" s="97">
        <f t="shared" si="9"/>
        <v>-0.19900497512436743</v>
      </c>
      <c r="G47" s="6">
        <v>13.7</v>
      </c>
      <c r="H47" s="41">
        <v>21.65</v>
      </c>
      <c r="I47" s="45">
        <f>SUM(H47/G47)*100</f>
        <v>158.02919708029196</v>
      </c>
      <c r="J47" s="45">
        <f t="shared" si="8"/>
        <v>-58.029197080291965</v>
      </c>
      <c r="K47" s="45">
        <f>SUM(H47/D47*100-100)</f>
        <v>7.497517378351532</v>
      </c>
    </row>
    <row r="48" spans="1:11" s="23" customFormat="1" ht="30" customHeight="1">
      <c r="A48" s="2" t="s">
        <v>117</v>
      </c>
      <c r="B48" s="11" t="s">
        <v>121</v>
      </c>
      <c r="C48" s="6">
        <f>SUM(C49:C50)</f>
        <v>23.1</v>
      </c>
      <c r="D48" s="98">
        <f>SUM(D49:D50)</f>
        <v>22.799999999999997</v>
      </c>
      <c r="E48" s="97">
        <f>SUM(D48/C48)*100</f>
        <v>98.70129870129868</v>
      </c>
      <c r="F48" s="97">
        <f t="shared" si="9"/>
        <v>1.2987012987013173</v>
      </c>
      <c r="G48" s="6">
        <f>SUM(G49:G50)</f>
        <v>23.1</v>
      </c>
      <c r="H48" s="41">
        <f>SUM(H49:H50)</f>
        <v>15.17</v>
      </c>
      <c r="I48" s="45">
        <f>SUM(H48/G48)*100</f>
        <v>65.67099567099567</v>
      </c>
      <c r="J48" s="45">
        <f t="shared" si="8"/>
        <v>34.329004329004334</v>
      </c>
      <c r="K48" s="45">
        <f>SUM(H48/D48*100-100)</f>
        <v>-33.46491228070174</v>
      </c>
    </row>
    <row r="49" spans="1:11" s="23" customFormat="1" ht="30" customHeight="1">
      <c r="A49" s="2" t="s">
        <v>122</v>
      </c>
      <c r="B49" s="11" t="s">
        <v>124</v>
      </c>
      <c r="C49" s="6">
        <v>21.8</v>
      </c>
      <c r="D49" s="98">
        <v>21.49</v>
      </c>
      <c r="E49" s="97">
        <f>SUM(D49/C49)*100</f>
        <v>98.57798165137613</v>
      </c>
      <c r="F49" s="97">
        <f t="shared" si="9"/>
        <v>1.4220183486238653</v>
      </c>
      <c r="G49" s="6">
        <v>23.1</v>
      </c>
      <c r="H49" s="41">
        <v>15.17</v>
      </c>
      <c r="I49" s="45">
        <f>SUM(H49/G49)*100</f>
        <v>65.67099567099567</v>
      </c>
      <c r="J49" s="45">
        <f>SUM(100-I49)</f>
        <v>34.329004329004334</v>
      </c>
      <c r="K49" s="45">
        <f>SUM(H49/D49*100-100)</f>
        <v>-29.40902745463005</v>
      </c>
    </row>
    <row r="50" spans="1:11" s="23" customFormat="1" ht="30" customHeight="1">
      <c r="A50" s="2" t="s">
        <v>248</v>
      </c>
      <c r="B50" s="11" t="s">
        <v>124</v>
      </c>
      <c r="C50" s="6">
        <v>1.3</v>
      </c>
      <c r="D50" s="98">
        <v>1.31</v>
      </c>
      <c r="E50" s="97">
        <f>SUM(D50/C50)*100</f>
        <v>100.76923076923077</v>
      </c>
      <c r="F50" s="97">
        <f t="shared" si="9"/>
        <v>-0.7692307692307736</v>
      </c>
      <c r="G50" s="6">
        <v>0</v>
      </c>
      <c r="H50" s="41">
        <v>0</v>
      </c>
      <c r="I50" s="45"/>
      <c r="J50" s="45"/>
      <c r="K50" s="45"/>
    </row>
    <row r="51" spans="1:11" s="23" customFormat="1" ht="30" customHeight="1" hidden="1">
      <c r="A51" s="2" t="s">
        <v>123</v>
      </c>
      <c r="B51" s="11" t="s">
        <v>124</v>
      </c>
      <c r="C51" s="87">
        <v>0</v>
      </c>
      <c r="D51" s="94">
        <v>0</v>
      </c>
      <c r="E51" s="89"/>
      <c r="F51" s="97">
        <f t="shared" si="9"/>
        <v>100</v>
      </c>
      <c r="G51" s="87">
        <v>0</v>
      </c>
      <c r="H51" s="88">
        <v>0</v>
      </c>
      <c r="I51" s="90"/>
      <c r="J51" s="45">
        <f>SUM(75-I51)</f>
        <v>75</v>
      </c>
      <c r="K51" s="45"/>
    </row>
    <row r="52" spans="1:11" ht="27" customHeight="1">
      <c r="A52" s="1" t="s">
        <v>125</v>
      </c>
      <c r="B52" s="22" t="s">
        <v>44</v>
      </c>
      <c r="C52" s="7">
        <f>SUM(C53:C54)</f>
        <v>518.2</v>
      </c>
      <c r="D52" s="35">
        <f>SUM(D53:D54)</f>
        <v>518.11</v>
      </c>
      <c r="E52" s="96">
        <f>SUM(D52/C52)*100</f>
        <v>99.98263218834427</v>
      </c>
      <c r="F52" s="96">
        <f t="shared" si="9"/>
        <v>0.017367811655731202</v>
      </c>
      <c r="G52" s="7">
        <f>SUM(G53:G54)</f>
        <v>150</v>
      </c>
      <c r="H52" s="42">
        <f>SUM(H53:H54)</f>
        <v>153.9</v>
      </c>
      <c r="I52" s="44">
        <f>SUM(H52/G52)*100</f>
        <v>102.60000000000001</v>
      </c>
      <c r="J52" s="44">
        <f aca="true" t="shared" si="12" ref="J52:J57">SUM(100-I52)</f>
        <v>-2.6000000000000085</v>
      </c>
      <c r="K52" s="44">
        <f aca="true" t="shared" si="13" ref="K52:K57">SUM(H52/D52*100-100)</f>
        <v>-70.29588311362451</v>
      </c>
    </row>
    <row r="53" spans="1:11" ht="45" customHeight="1" hidden="1">
      <c r="A53" s="2" t="s">
        <v>51</v>
      </c>
      <c r="B53" s="11" t="s">
        <v>52</v>
      </c>
      <c r="C53" s="6">
        <v>0</v>
      </c>
      <c r="D53" s="98">
        <v>0</v>
      </c>
      <c r="E53" s="97"/>
      <c r="F53" s="97">
        <f t="shared" si="9"/>
        <v>100</v>
      </c>
      <c r="G53" s="6">
        <v>0</v>
      </c>
      <c r="H53" s="41">
        <v>0</v>
      </c>
      <c r="I53" s="45"/>
      <c r="J53" s="45">
        <f t="shared" si="12"/>
        <v>100</v>
      </c>
      <c r="K53" s="45" t="e">
        <f t="shared" si="13"/>
        <v>#DIV/0!</v>
      </c>
    </row>
    <row r="54" spans="1:11" ht="34.5" customHeight="1">
      <c r="A54" s="2" t="s">
        <v>126</v>
      </c>
      <c r="B54" s="11" t="s">
        <v>24</v>
      </c>
      <c r="C54" s="6">
        <v>518.2</v>
      </c>
      <c r="D54" s="98">
        <v>518.11</v>
      </c>
      <c r="E54" s="97">
        <f>SUM(D54/C54)*100</f>
        <v>99.98263218834427</v>
      </c>
      <c r="F54" s="97">
        <f t="shared" si="9"/>
        <v>0.017367811655731202</v>
      </c>
      <c r="G54" s="6">
        <v>150</v>
      </c>
      <c r="H54" s="41">
        <v>153.9</v>
      </c>
      <c r="I54" s="45">
        <f>SUM(H54/G54)*100</f>
        <v>102.60000000000001</v>
      </c>
      <c r="J54" s="45">
        <f t="shared" si="12"/>
        <v>-2.6000000000000085</v>
      </c>
      <c r="K54" s="45">
        <f t="shared" si="13"/>
        <v>-70.29588311362451</v>
      </c>
    </row>
    <row r="55" spans="1:11" ht="102.75" customHeight="1">
      <c r="A55" s="1" t="s">
        <v>127</v>
      </c>
      <c r="B55" s="22" t="s">
        <v>25</v>
      </c>
      <c r="C55" s="7">
        <v>20.3</v>
      </c>
      <c r="D55" s="35">
        <v>20.31</v>
      </c>
      <c r="E55" s="96">
        <f>SUM(D55/C55)*100</f>
        <v>100.04926108374383</v>
      </c>
      <c r="F55" s="96">
        <f t="shared" si="9"/>
        <v>-0.049261083743829204</v>
      </c>
      <c r="G55" s="7">
        <v>1808</v>
      </c>
      <c r="H55" s="42">
        <v>1807.95</v>
      </c>
      <c r="I55" s="44">
        <f>SUM(H55/G55)*100</f>
        <v>99.99723451327434</v>
      </c>
      <c r="J55" s="44">
        <f t="shared" si="12"/>
        <v>0.0027654867256643456</v>
      </c>
      <c r="K55" s="44">
        <f t="shared" si="13"/>
        <v>8801.772525849336</v>
      </c>
    </row>
    <row r="56" spans="1:11" ht="77.25" customHeight="1">
      <c r="A56" s="1" t="s">
        <v>128</v>
      </c>
      <c r="B56" s="22" t="s">
        <v>66</v>
      </c>
      <c r="C56" s="7">
        <v>194</v>
      </c>
      <c r="D56" s="35">
        <v>193.83</v>
      </c>
      <c r="E56" s="96">
        <f>SUM(D56/C56)*100</f>
        <v>99.91237113402063</v>
      </c>
      <c r="F56" s="96">
        <f t="shared" si="9"/>
        <v>0.0876288659793687</v>
      </c>
      <c r="G56" s="7">
        <v>780</v>
      </c>
      <c r="H56" s="42">
        <v>801.07</v>
      </c>
      <c r="I56" s="44">
        <f>SUM(H56/G56)*100</f>
        <v>102.70128205128206</v>
      </c>
      <c r="J56" s="44">
        <f t="shared" si="12"/>
        <v>-2.701282051282064</v>
      </c>
      <c r="K56" s="44">
        <f t="shared" si="13"/>
        <v>313.2848372284992</v>
      </c>
    </row>
    <row r="57" spans="1:11" ht="57" customHeight="1">
      <c r="A57" s="1" t="s">
        <v>129</v>
      </c>
      <c r="B57" s="22" t="s">
        <v>48</v>
      </c>
      <c r="C57" s="7">
        <v>185</v>
      </c>
      <c r="D57" s="35">
        <v>199.59</v>
      </c>
      <c r="E57" s="96">
        <f>SUM(D57/C57)*100</f>
        <v>107.88648648648649</v>
      </c>
      <c r="F57" s="96">
        <f t="shared" si="9"/>
        <v>-7.88648648648649</v>
      </c>
      <c r="G57" s="7">
        <v>197</v>
      </c>
      <c r="H57" s="42">
        <v>196.91</v>
      </c>
      <c r="I57" s="44">
        <f>SUM(H57/G57)*100</f>
        <v>99.95431472081218</v>
      </c>
      <c r="J57" s="44">
        <f t="shared" si="12"/>
        <v>0.04568527918782195</v>
      </c>
      <c r="K57" s="44">
        <f t="shared" si="13"/>
        <v>-1.3427526429179863</v>
      </c>
    </row>
    <row r="58" spans="1:11" ht="57" customHeight="1" hidden="1">
      <c r="A58" s="1" t="s">
        <v>130</v>
      </c>
      <c r="B58" s="22" t="s">
        <v>64</v>
      </c>
      <c r="C58" s="91">
        <v>0</v>
      </c>
      <c r="D58" s="83">
        <v>0</v>
      </c>
      <c r="E58" s="84"/>
      <c r="F58" s="96">
        <f t="shared" si="9"/>
        <v>100</v>
      </c>
      <c r="G58" s="91">
        <v>0</v>
      </c>
      <c r="H58" s="85">
        <v>0</v>
      </c>
      <c r="I58" s="86"/>
      <c r="J58" s="44">
        <f>SUM(75-I58)</f>
        <v>75</v>
      </c>
      <c r="K58" s="44"/>
    </row>
    <row r="59" spans="1:11" ht="23.25" customHeight="1">
      <c r="A59" s="13" t="s">
        <v>131</v>
      </c>
      <c r="B59" s="14" t="s">
        <v>26</v>
      </c>
      <c r="C59" s="9">
        <f>SUM(C60:C94)</f>
        <v>2043.5</v>
      </c>
      <c r="D59" s="35">
        <f>SUM(D60:D94)</f>
        <v>2062.21</v>
      </c>
      <c r="E59" s="96">
        <f>SUM(D59/C59)*100</f>
        <v>100.9155860044042</v>
      </c>
      <c r="F59" s="96">
        <f t="shared" si="9"/>
        <v>-0.9155860044042043</v>
      </c>
      <c r="G59" s="9">
        <f>SUM(G60:G94)</f>
        <v>1560</v>
      </c>
      <c r="H59" s="42">
        <f>SUM(H60:H94)</f>
        <v>1565.13</v>
      </c>
      <c r="I59" s="44">
        <f aca="true" t="shared" si="14" ref="I59:I68">SUM(H59/G59)*100</f>
        <v>100.32884615384616</v>
      </c>
      <c r="J59" s="44">
        <f aca="true" t="shared" si="15" ref="J59:J71">SUM(100-I59)</f>
        <v>-0.32884615384615756</v>
      </c>
      <c r="K59" s="44">
        <f>SUM(H59/D59*100-100)</f>
        <v>-24.10423768675352</v>
      </c>
    </row>
    <row r="60" spans="1:11" s="23" customFormat="1" ht="90.75" customHeight="1">
      <c r="A60" s="15" t="s">
        <v>205</v>
      </c>
      <c r="B60" s="16" t="s">
        <v>217</v>
      </c>
      <c r="C60" s="8"/>
      <c r="D60" s="98"/>
      <c r="E60" s="97"/>
      <c r="F60" s="97"/>
      <c r="G60" s="8">
        <v>10.8</v>
      </c>
      <c r="H60" s="41">
        <v>10.8</v>
      </c>
      <c r="I60" s="45">
        <f t="shared" si="14"/>
        <v>100</v>
      </c>
      <c r="J60" s="45">
        <f t="shared" si="15"/>
        <v>0</v>
      </c>
      <c r="K60" s="45"/>
    </row>
    <row r="61" spans="1:11" s="23" customFormat="1" ht="120" customHeight="1">
      <c r="A61" s="15" t="s">
        <v>206</v>
      </c>
      <c r="B61" s="16" t="s">
        <v>218</v>
      </c>
      <c r="C61" s="8"/>
      <c r="D61" s="98"/>
      <c r="E61" s="97"/>
      <c r="F61" s="97"/>
      <c r="G61" s="8">
        <v>13</v>
      </c>
      <c r="H61" s="41">
        <v>15.5</v>
      </c>
      <c r="I61" s="45">
        <f t="shared" si="14"/>
        <v>119.23076923076923</v>
      </c>
      <c r="J61" s="45">
        <f t="shared" si="15"/>
        <v>-19.230769230769226</v>
      </c>
      <c r="K61" s="45"/>
    </row>
    <row r="62" spans="1:11" s="23" customFormat="1" ht="90" customHeight="1">
      <c r="A62" s="15" t="s">
        <v>207</v>
      </c>
      <c r="B62" s="16" t="s">
        <v>219</v>
      </c>
      <c r="C62" s="8"/>
      <c r="D62" s="98"/>
      <c r="E62" s="97"/>
      <c r="F62" s="97"/>
      <c r="G62" s="8">
        <v>12.3</v>
      </c>
      <c r="H62" s="41">
        <v>12.26</v>
      </c>
      <c r="I62" s="45">
        <f t="shared" si="14"/>
        <v>99.67479674796748</v>
      </c>
      <c r="J62" s="45">
        <f t="shared" si="15"/>
        <v>0.325203252032523</v>
      </c>
      <c r="K62" s="45"/>
    </row>
    <row r="63" spans="1:11" s="23" customFormat="1" ht="90" customHeight="1">
      <c r="A63" s="15" t="s">
        <v>265</v>
      </c>
      <c r="B63" s="16" t="s">
        <v>266</v>
      </c>
      <c r="C63" s="8"/>
      <c r="D63" s="98"/>
      <c r="E63" s="97"/>
      <c r="F63" s="97"/>
      <c r="G63" s="8">
        <v>10</v>
      </c>
      <c r="H63" s="41">
        <v>10</v>
      </c>
      <c r="I63" s="45">
        <f>SUM(H63/G63)*100</f>
        <v>100</v>
      </c>
      <c r="J63" s="45">
        <f t="shared" si="15"/>
        <v>0</v>
      </c>
      <c r="K63" s="45"/>
    </row>
    <row r="64" spans="1:11" s="23" customFormat="1" ht="107.25" customHeight="1">
      <c r="A64" s="15" t="s">
        <v>251</v>
      </c>
      <c r="B64" s="16" t="s">
        <v>252</v>
      </c>
      <c r="C64" s="8"/>
      <c r="D64" s="98"/>
      <c r="E64" s="97"/>
      <c r="F64" s="97"/>
      <c r="G64" s="8">
        <v>1.1</v>
      </c>
      <c r="H64" s="41">
        <v>2.1</v>
      </c>
      <c r="I64" s="45">
        <f t="shared" si="14"/>
        <v>190.9090909090909</v>
      </c>
      <c r="J64" s="45">
        <f t="shared" si="15"/>
        <v>-90.9090909090909</v>
      </c>
      <c r="K64" s="45"/>
    </row>
    <row r="65" spans="1:11" s="23" customFormat="1" ht="108" customHeight="1">
      <c r="A65" s="15" t="s">
        <v>276</v>
      </c>
      <c r="B65" s="16" t="s">
        <v>278</v>
      </c>
      <c r="C65" s="8"/>
      <c r="D65" s="98"/>
      <c r="E65" s="97"/>
      <c r="F65" s="97"/>
      <c r="G65" s="8">
        <v>20</v>
      </c>
      <c r="H65" s="41">
        <v>20</v>
      </c>
      <c r="I65" s="45">
        <f>SUM(H65/G65)*100</f>
        <v>100</v>
      </c>
      <c r="J65" s="45">
        <f t="shared" si="15"/>
        <v>0</v>
      </c>
      <c r="K65" s="45"/>
    </row>
    <row r="66" spans="1:11" s="23" customFormat="1" ht="90" customHeight="1">
      <c r="A66" s="15" t="s">
        <v>253</v>
      </c>
      <c r="B66" s="16" t="s">
        <v>254</v>
      </c>
      <c r="C66" s="8"/>
      <c r="D66" s="98"/>
      <c r="E66" s="97"/>
      <c r="F66" s="97"/>
      <c r="G66" s="8">
        <v>15</v>
      </c>
      <c r="H66" s="41">
        <v>15</v>
      </c>
      <c r="I66" s="45">
        <f t="shared" si="14"/>
        <v>100</v>
      </c>
      <c r="J66" s="45">
        <f t="shared" si="15"/>
        <v>0</v>
      </c>
      <c r="K66" s="45"/>
    </row>
    <row r="67" spans="1:11" s="23" customFormat="1" ht="90" customHeight="1">
      <c r="A67" s="15" t="s">
        <v>277</v>
      </c>
      <c r="B67" s="16" t="s">
        <v>267</v>
      </c>
      <c r="C67" s="8"/>
      <c r="D67" s="98"/>
      <c r="E67" s="97"/>
      <c r="F67" s="97"/>
      <c r="G67" s="8">
        <v>3</v>
      </c>
      <c r="H67" s="41">
        <v>3</v>
      </c>
      <c r="I67" s="45">
        <f>SUM(H67/G67)*100</f>
        <v>100</v>
      </c>
      <c r="J67" s="45">
        <f t="shared" si="15"/>
        <v>0</v>
      </c>
      <c r="K67" s="45"/>
    </row>
    <row r="68" spans="1:11" s="23" customFormat="1" ht="147.75" customHeight="1">
      <c r="A68" s="15" t="s">
        <v>208</v>
      </c>
      <c r="B68" s="16" t="s">
        <v>220</v>
      </c>
      <c r="C68" s="8"/>
      <c r="D68" s="98"/>
      <c r="E68" s="97"/>
      <c r="F68" s="97"/>
      <c r="G68" s="8">
        <v>2.4</v>
      </c>
      <c r="H68" s="41">
        <v>2.4</v>
      </c>
      <c r="I68" s="45">
        <f t="shared" si="14"/>
        <v>100</v>
      </c>
      <c r="J68" s="45">
        <f t="shared" si="15"/>
        <v>0</v>
      </c>
      <c r="K68" s="45"/>
    </row>
    <row r="69" spans="1:11" s="23" customFormat="1" ht="225" customHeight="1" hidden="1">
      <c r="A69" s="15" t="s">
        <v>209</v>
      </c>
      <c r="B69" s="16" t="s">
        <v>221</v>
      </c>
      <c r="C69" s="8"/>
      <c r="D69" s="98"/>
      <c r="E69" s="97"/>
      <c r="F69" s="97"/>
      <c r="G69" s="8">
        <v>0</v>
      </c>
      <c r="H69" s="41">
        <v>0</v>
      </c>
      <c r="I69" s="45"/>
      <c r="J69" s="45">
        <f t="shared" si="15"/>
        <v>100</v>
      </c>
      <c r="K69" s="45"/>
    </row>
    <row r="70" spans="1:11" s="23" customFormat="1" ht="108" customHeight="1">
      <c r="A70" s="15" t="s">
        <v>255</v>
      </c>
      <c r="B70" s="16" t="s">
        <v>257</v>
      </c>
      <c r="C70" s="8"/>
      <c r="D70" s="98"/>
      <c r="E70" s="97"/>
      <c r="F70" s="97"/>
      <c r="G70" s="8">
        <v>2.25</v>
      </c>
      <c r="H70" s="41">
        <v>2.25</v>
      </c>
      <c r="I70" s="45">
        <f>SUM(H70/G70)*100</f>
        <v>100</v>
      </c>
      <c r="J70" s="45">
        <f t="shared" si="15"/>
        <v>0</v>
      </c>
      <c r="K70" s="45"/>
    </row>
    <row r="71" spans="1:11" s="23" customFormat="1" ht="96" customHeight="1">
      <c r="A71" s="15" t="s">
        <v>256</v>
      </c>
      <c r="B71" s="16" t="s">
        <v>258</v>
      </c>
      <c r="C71" s="8"/>
      <c r="D71" s="98"/>
      <c r="E71" s="97"/>
      <c r="F71" s="97"/>
      <c r="G71" s="8">
        <v>36.35</v>
      </c>
      <c r="H71" s="41">
        <v>36.37</v>
      </c>
      <c r="I71" s="45">
        <f>SUM(H71/G71)*100</f>
        <v>100.05502063273725</v>
      </c>
      <c r="J71" s="45">
        <f t="shared" si="15"/>
        <v>-0.05502063273725355</v>
      </c>
      <c r="K71" s="45"/>
    </row>
    <row r="72" spans="1:11" s="23" customFormat="1" ht="90.75" customHeight="1" hidden="1">
      <c r="A72" s="15" t="s">
        <v>210</v>
      </c>
      <c r="B72" s="16" t="s">
        <v>222</v>
      </c>
      <c r="C72" s="8"/>
      <c r="D72" s="98"/>
      <c r="E72" s="97"/>
      <c r="F72" s="97"/>
      <c r="G72" s="8">
        <v>0</v>
      </c>
      <c r="H72" s="41">
        <v>0</v>
      </c>
      <c r="I72" s="45" t="e">
        <f>SUM(H72/G72)*100</f>
        <v>#DIV/0!</v>
      </c>
      <c r="J72" s="45" t="e">
        <f>SUM(75-I72)</f>
        <v>#DIV/0!</v>
      </c>
      <c r="K72" s="45"/>
    </row>
    <row r="73" spans="1:11" s="23" customFormat="1" ht="121.5" customHeight="1">
      <c r="A73" s="15" t="s">
        <v>211</v>
      </c>
      <c r="B73" s="16" t="s">
        <v>223</v>
      </c>
      <c r="C73" s="8"/>
      <c r="D73" s="98"/>
      <c r="E73" s="97"/>
      <c r="F73" s="97"/>
      <c r="G73" s="8">
        <v>171.75</v>
      </c>
      <c r="H73" s="41">
        <v>169.13</v>
      </c>
      <c r="I73" s="45">
        <f>SUM(H73/G73)*100</f>
        <v>98.4745269286754</v>
      </c>
      <c r="J73" s="45">
        <f aca="true" t="shared" si="16" ref="J73:J78">SUM(100-I73)</f>
        <v>1.5254730713245976</v>
      </c>
      <c r="K73" s="45"/>
    </row>
    <row r="74" spans="1:11" s="23" customFormat="1" ht="105.75" customHeight="1" hidden="1">
      <c r="A74" s="15" t="s">
        <v>212</v>
      </c>
      <c r="B74" s="16" t="s">
        <v>224</v>
      </c>
      <c r="C74" s="8"/>
      <c r="D74" s="98"/>
      <c r="E74" s="97"/>
      <c r="F74" s="97"/>
      <c r="G74" s="8">
        <v>0</v>
      </c>
      <c r="H74" s="41">
        <v>0</v>
      </c>
      <c r="I74" s="45"/>
      <c r="J74" s="45">
        <f t="shared" si="16"/>
        <v>100</v>
      </c>
      <c r="K74" s="45"/>
    </row>
    <row r="75" spans="1:11" s="23" customFormat="1" ht="60" customHeight="1" hidden="1">
      <c r="A75" s="15" t="s">
        <v>213</v>
      </c>
      <c r="B75" s="16" t="s">
        <v>225</v>
      </c>
      <c r="C75" s="8"/>
      <c r="D75" s="98"/>
      <c r="E75" s="97"/>
      <c r="F75" s="97"/>
      <c r="G75" s="8">
        <v>0</v>
      </c>
      <c r="H75" s="41">
        <v>0</v>
      </c>
      <c r="I75" s="45"/>
      <c r="J75" s="45">
        <f t="shared" si="16"/>
        <v>100</v>
      </c>
      <c r="K75" s="45"/>
    </row>
    <row r="76" spans="1:11" s="23" customFormat="1" ht="75" customHeight="1">
      <c r="A76" s="15" t="s">
        <v>214</v>
      </c>
      <c r="B76" s="16" t="s">
        <v>226</v>
      </c>
      <c r="C76" s="8"/>
      <c r="D76" s="98"/>
      <c r="E76" s="97"/>
      <c r="F76" s="97"/>
      <c r="G76" s="8">
        <v>714.65</v>
      </c>
      <c r="H76" s="41">
        <v>725.74</v>
      </c>
      <c r="I76" s="45">
        <f>SUM(H76/G76)*100</f>
        <v>101.55180857762542</v>
      </c>
      <c r="J76" s="45">
        <f t="shared" si="16"/>
        <v>-1.5518085776254225</v>
      </c>
      <c r="K76" s="45"/>
    </row>
    <row r="77" spans="1:11" s="23" customFormat="1" ht="90.75" customHeight="1">
      <c r="A77" s="15" t="s">
        <v>215</v>
      </c>
      <c r="B77" s="16" t="s">
        <v>227</v>
      </c>
      <c r="C77" s="8"/>
      <c r="D77" s="98"/>
      <c r="E77" s="97"/>
      <c r="F77" s="97"/>
      <c r="G77" s="8">
        <v>17.4</v>
      </c>
      <c r="H77" s="41">
        <v>17.4</v>
      </c>
      <c r="I77" s="45">
        <f>SUM(H77/G77)*100</f>
        <v>100</v>
      </c>
      <c r="J77" s="45">
        <f t="shared" si="16"/>
        <v>0</v>
      </c>
      <c r="K77" s="45"/>
    </row>
    <row r="78" spans="1:11" s="23" customFormat="1" ht="105" customHeight="1">
      <c r="A78" s="15" t="s">
        <v>216</v>
      </c>
      <c r="B78" s="16" t="s">
        <v>228</v>
      </c>
      <c r="C78" s="8"/>
      <c r="D78" s="98"/>
      <c r="E78" s="97"/>
      <c r="F78" s="97"/>
      <c r="G78" s="8">
        <v>530</v>
      </c>
      <c r="H78" s="41">
        <v>523.18</v>
      </c>
      <c r="I78" s="45">
        <f>SUM(H78/G78)*100</f>
        <v>98.7132075471698</v>
      </c>
      <c r="J78" s="45">
        <f t="shared" si="16"/>
        <v>1.2867924528301984</v>
      </c>
      <c r="K78" s="45"/>
    </row>
    <row r="79" spans="1:11" ht="104.25" customHeight="1">
      <c r="A79" s="15" t="s">
        <v>132</v>
      </c>
      <c r="B79" s="16" t="s">
        <v>45</v>
      </c>
      <c r="C79" s="8">
        <v>3</v>
      </c>
      <c r="D79" s="98">
        <v>7.84</v>
      </c>
      <c r="E79" s="97">
        <f>SUM(D79/C79)*100</f>
        <v>261.3333333333333</v>
      </c>
      <c r="F79" s="97">
        <f aca="true" t="shared" si="17" ref="F79:F94">SUM(100-E79)</f>
        <v>-161.33333333333331</v>
      </c>
      <c r="G79" s="8"/>
      <c r="H79" s="41"/>
      <c r="I79" s="45"/>
      <c r="J79" s="45"/>
      <c r="K79" s="45"/>
    </row>
    <row r="80" spans="1:11" ht="45" customHeight="1">
      <c r="A80" s="15" t="s">
        <v>133</v>
      </c>
      <c r="B80" s="16" t="s">
        <v>27</v>
      </c>
      <c r="C80" s="8">
        <v>4.6</v>
      </c>
      <c r="D80" s="98">
        <v>4.6</v>
      </c>
      <c r="E80" s="97">
        <f>SUM(D80/C80)*100</f>
        <v>100</v>
      </c>
      <c r="F80" s="97">
        <f t="shared" si="17"/>
        <v>0</v>
      </c>
      <c r="G80" s="8"/>
      <c r="H80" s="41"/>
      <c r="I80" s="45"/>
      <c r="J80" s="45"/>
      <c r="K80" s="45"/>
    </row>
    <row r="81" spans="1:11" ht="61.5" customHeight="1">
      <c r="A81" s="15" t="s">
        <v>134</v>
      </c>
      <c r="B81" s="16" t="s">
        <v>28</v>
      </c>
      <c r="C81" s="8">
        <v>40</v>
      </c>
      <c r="D81" s="98">
        <v>40</v>
      </c>
      <c r="E81" s="97">
        <f>SUM(D81/C81)*100</f>
        <v>100</v>
      </c>
      <c r="F81" s="97">
        <f t="shared" si="17"/>
        <v>0</v>
      </c>
      <c r="G81" s="8"/>
      <c r="H81" s="41"/>
      <c r="I81" s="45"/>
      <c r="J81" s="45"/>
      <c r="K81" s="45"/>
    </row>
    <row r="82" spans="1:11" ht="62.25" customHeight="1" hidden="1">
      <c r="A82" s="15" t="s">
        <v>29</v>
      </c>
      <c r="B82" s="16" t="s">
        <v>30</v>
      </c>
      <c r="C82" s="8">
        <v>0</v>
      </c>
      <c r="D82" s="98">
        <v>0</v>
      </c>
      <c r="E82" s="97"/>
      <c r="F82" s="97">
        <f t="shared" si="17"/>
        <v>100</v>
      </c>
      <c r="G82" s="8"/>
      <c r="H82" s="41"/>
      <c r="I82" s="45"/>
      <c r="J82" s="45"/>
      <c r="K82" s="45"/>
    </row>
    <row r="83" spans="1:11" ht="62.25" customHeight="1">
      <c r="A83" s="15" t="s">
        <v>59</v>
      </c>
      <c r="B83" s="16" t="s">
        <v>60</v>
      </c>
      <c r="C83" s="8">
        <v>10</v>
      </c>
      <c r="D83" s="98">
        <v>10</v>
      </c>
      <c r="E83" s="97">
        <f>SUM(D83/C83)*100</f>
        <v>100</v>
      </c>
      <c r="F83" s="97">
        <f t="shared" si="17"/>
        <v>0</v>
      </c>
      <c r="G83" s="8"/>
      <c r="H83" s="41"/>
      <c r="I83" s="45"/>
      <c r="J83" s="45"/>
      <c r="K83" s="45"/>
    </row>
    <row r="84" spans="1:11" ht="62.25" customHeight="1" hidden="1">
      <c r="A84" s="15" t="s">
        <v>31</v>
      </c>
      <c r="B84" s="16" t="s">
        <v>32</v>
      </c>
      <c r="C84" s="8">
        <v>0</v>
      </c>
      <c r="D84" s="98">
        <v>0</v>
      </c>
      <c r="E84" s="97"/>
      <c r="F84" s="97">
        <f t="shared" si="17"/>
        <v>100</v>
      </c>
      <c r="G84" s="8"/>
      <c r="H84" s="41"/>
      <c r="I84" s="45"/>
      <c r="J84" s="45"/>
      <c r="K84" s="45"/>
    </row>
    <row r="85" spans="1:11" ht="41.25" customHeight="1">
      <c r="A85" s="15" t="s">
        <v>135</v>
      </c>
      <c r="B85" s="16" t="s">
        <v>33</v>
      </c>
      <c r="C85" s="8">
        <v>3</v>
      </c>
      <c r="D85" s="98">
        <v>3</v>
      </c>
      <c r="E85" s="97">
        <f>SUM(D85/C85)*100</f>
        <v>100</v>
      </c>
      <c r="F85" s="97">
        <f t="shared" si="17"/>
        <v>0</v>
      </c>
      <c r="G85" s="8"/>
      <c r="H85" s="41"/>
      <c r="I85" s="45"/>
      <c r="J85" s="45"/>
      <c r="K85" s="45"/>
    </row>
    <row r="86" spans="1:11" ht="29.25" customHeight="1">
      <c r="A86" s="15" t="s">
        <v>136</v>
      </c>
      <c r="B86" s="16" t="s">
        <v>34</v>
      </c>
      <c r="C86" s="8">
        <v>4</v>
      </c>
      <c r="D86" s="98">
        <v>4</v>
      </c>
      <c r="E86" s="97">
        <f>SUM(D86/C86)*100</f>
        <v>100</v>
      </c>
      <c r="F86" s="97">
        <f t="shared" si="17"/>
        <v>0</v>
      </c>
      <c r="G86" s="8"/>
      <c r="H86" s="41"/>
      <c r="I86" s="45"/>
      <c r="J86" s="45"/>
      <c r="K86" s="45"/>
    </row>
    <row r="87" spans="1:11" ht="30" customHeight="1">
      <c r="A87" s="15" t="s">
        <v>137</v>
      </c>
      <c r="B87" s="16" t="s">
        <v>35</v>
      </c>
      <c r="C87" s="8">
        <v>250</v>
      </c>
      <c r="D87" s="98">
        <v>245</v>
      </c>
      <c r="E87" s="97">
        <f>SUM(D87/C87)*100</f>
        <v>98</v>
      </c>
      <c r="F87" s="97">
        <f t="shared" si="17"/>
        <v>2</v>
      </c>
      <c r="G87" s="8"/>
      <c r="H87" s="41"/>
      <c r="I87" s="45"/>
      <c r="J87" s="45"/>
      <c r="K87" s="45"/>
    </row>
    <row r="88" spans="1:11" ht="46.5" customHeight="1">
      <c r="A88" s="15" t="s">
        <v>138</v>
      </c>
      <c r="B88" s="16" t="s">
        <v>36</v>
      </c>
      <c r="C88" s="8">
        <v>32</v>
      </c>
      <c r="D88" s="98">
        <v>31.02</v>
      </c>
      <c r="E88" s="97">
        <f>SUM(D88/C88)*100</f>
        <v>96.9375</v>
      </c>
      <c r="F88" s="97">
        <f t="shared" si="17"/>
        <v>3.0625</v>
      </c>
      <c r="G88" s="8"/>
      <c r="H88" s="41"/>
      <c r="I88" s="45"/>
      <c r="J88" s="45"/>
      <c r="K88" s="45"/>
    </row>
    <row r="89" spans="1:11" ht="46.5" customHeight="1" hidden="1">
      <c r="A89" s="15" t="s">
        <v>61</v>
      </c>
      <c r="B89" s="16" t="s">
        <v>62</v>
      </c>
      <c r="C89" s="8"/>
      <c r="D89" s="98"/>
      <c r="E89" s="97"/>
      <c r="F89" s="97">
        <f t="shared" si="17"/>
        <v>100</v>
      </c>
      <c r="G89" s="8"/>
      <c r="H89" s="41"/>
      <c r="I89" s="45"/>
      <c r="J89" s="45"/>
      <c r="K89" s="45"/>
    </row>
    <row r="90" spans="1:11" ht="31.5" customHeight="1">
      <c r="A90" s="15" t="s">
        <v>139</v>
      </c>
      <c r="B90" s="16" t="s">
        <v>37</v>
      </c>
      <c r="C90" s="8">
        <v>115</v>
      </c>
      <c r="D90" s="98">
        <v>115</v>
      </c>
      <c r="E90" s="97">
        <f>SUM(D90/C90)*100</f>
        <v>100</v>
      </c>
      <c r="F90" s="97">
        <f t="shared" si="17"/>
        <v>0</v>
      </c>
      <c r="G90" s="8"/>
      <c r="H90" s="41"/>
      <c r="I90" s="45"/>
      <c r="J90" s="45"/>
      <c r="K90" s="45"/>
    </row>
    <row r="91" spans="1:11" ht="60.75" customHeight="1">
      <c r="A91" s="2" t="s">
        <v>140</v>
      </c>
      <c r="B91" s="24" t="s">
        <v>46</v>
      </c>
      <c r="C91" s="8">
        <v>33</v>
      </c>
      <c r="D91" s="98">
        <v>33</v>
      </c>
      <c r="E91" s="97">
        <f>SUM(D91/C91)*100</f>
        <v>100</v>
      </c>
      <c r="F91" s="97">
        <f t="shared" si="17"/>
        <v>0</v>
      </c>
      <c r="G91" s="8"/>
      <c r="H91" s="41"/>
      <c r="I91" s="45"/>
      <c r="J91" s="45"/>
      <c r="K91" s="45"/>
    </row>
    <row r="92" spans="1:11" ht="43.5" customHeight="1">
      <c r="A92" s="2" t="s">
        <v>141</v>
      </c>
      <c r="B92" s="24" t="s">
        <v>38</v>
      </c>
      <c r="C92" s="8">
        <v>129.5</v>
      </c>
      <c r="D92" s="98">
        <v>129.26</v>
      </c>
      <c r="E92" s="97">
        <f>SUM(D92/C92)*100</f>
        <v>99.81467181467181</v>
      </c>
      <c r="F92" s="97">
        <f t="shared" si="17"/>
        <v>0.1853281853281885</v>
      </c>
      <c r="G92" s="8"/>
      <c r="H92" s="41"/>
      <c r="I92" s="45"/>
      <c r="J92" s="45"/>
      <c r="K92" s="45"/>
    </row>
    <row r="93" spans="1:11" ht="60.75" customHeight="1">
      <c r="A93" s="2" t="s">
        <v>142</v>
      </c>
      <c r="B93" s="24" t="s">
        <v>39</v>
      </c>
      <c r="C93" s="8">
        <v>346.3</v>
      </c>
      <c r="D93" s="98">
        <v>342.13</v>
      </c>
      <c r="E93" s="97">
        <f>SUM(D93/C93)*100</f>
        <v>98.79584175570314</v>
      </c>
      <c r="F93" s="97">
        <f t="shared" si="17"/>
        <v>1.2041582442968632</v>
      </c>
      <c r="G93" s="8"/>
      <c r="H93" s="41"/>
      <c r="I93" s="45"/>
      <c r="J93" s="45"/>
      <c r="K93" s="45"/>
    </row>
    <row r="94" spans="1:11" ht="45" customHeight="1">
      <c r="A94" s="2" t="s">
        <v>143</v>
      </c>
      <c r="B94" s="24" t="s">
        <v>40</v>
      </c>
      <c r="C94" s="8">
        <v>1073.1</v>
      </c>
      <c r="D94" s="98">
        <v>1097.36</v>
      </c>
      <c r="E94" s="97">
        <f>SUM(D94/C94)*100</f>
        <v>102.26073991240332</v>
      </c>
      <c r="F94" s="97">
        <f t="shared" si="17"/>
        <v>-2.2607399124033236</v>
      </c>
      <c r="G94" s="8"/>
      <c r="H94" s="41"/>
      <c r="I94" s="45"/>
      <c r="J94" s="45"/>
      <c r="K94" s="45"/>
    </row>
    <row r="95" spans="1:11" ht="17.25" customHeight="1">
      <c r="A95" s="1" t="s">
        <v>69</v>
      </c>
      <c r="B95" s="25" t="s">
        <v>41</v>
      </c>
      <c r="C95" s="9">
        <f>SUM(C96:C97)</f>
        <v>3.1</v>
      </c>
      <c r="D95" s="35">
        <f>SUM(D96:D97)</f>
        <v>-19.98</v>
      </c>
      <c r="E95" s="96"/>
      <c r="F95" s="96"/>
      <c r="G95" s="9">
        <f>SUM(G96:G97)</f>
        <v>0</v>
      </c>
      <c r="H95" s="42">
        <f>SUM(H96:H97)</f>
        <v>0</v>
      </c>
      <c r="I95" s="44"/>
      <c r="J95" s="44"/>
      <c r="K95" s="44"/>
    </row>
    <row r="96" spans="1:11" s="23" customFormat="1" ht="35.25" customHeight="1">
      <c r="A96" s="2" t="s">
        <v>199</v>
      </c>
      <c r="B96" s="24" t="s">
        <v>200</v>
      </c>
      <c r="C96" s="8">
        <v>0</v>
      </c>
      <c r="D96" s="98">
        <v>-23.1</v>
      </c>
      <c r="E96" s="97"/>
      <c r="F96" s="97"/>
      <c r="G96" s="8">
        <v>0</v>
      </c>
      <c r="H96" s="41">
        <v>0</v>
      </c>
      <c r="I96" s="45"/>
      <c r="J96" s="45"/>
      <c r="K96" s="45"/>
    </row>
    <row r="97" spans="1:11" s="23" customFormat="1" ht="17.25" customHeight="1">
      <c r="A97" s="2" t="s">
        <v>68</v>
      </c>
      <c r="B97" s="24" t="s">
        <v>144</v>
      </c>
      <c r="C97" s="8">
        <v>3.1</v>
      </c>
      <c r="D97" s="98">
        <v>3.12</v>
      </c>
      <c r="E97" s="97">
        <f>SUM(D97/C97)*100</f>
        <v>100.64516129032258</v>
      </c>
      <c r="F97" s="97">
        <f>SUM(100-E97)</f>
        <v>-0.6451612903225765</v>
      </c>
      <c r="G97" s="8">
        <v>0</v>
      </c>
      <c r="H97" s="41">
        <v>0</v>
      </c>
      <c r="I97" s="45"/>
      <c r="J97" s="45"/>
      <c r="K97" s="45"/>
    </row>
    <row r="98" spans="1:11" ht="19.5" customHeight="1">
      <c r="A98" s="36" t="s">
        <v>146</v>
      </c>
      <c r="B98" s="37" t="s">
        <v>145</v>
      </c>
      <c r="C98" s="47">
        <f>SUM(C5+C10+C15+C21+C24+C27+C28+C31+C34+C44+C52+C55+C56+C57+C58+C59+C95)</f>
        <v>108440.00000000001</v>
      </c>
      <c r="D98" s="48">
        <f>SUM(D5+D10+D15+D21+D24+D27+D28+D31+D34+D44+D52+D55+D56+D57+D58+D59+D95)</f>
        <v>108949.54000000002</v>
      </c>
      <c r="E98" s="49">
        <f>SUM(D98/C98)*100</f>
        <v>100.46988196237552</v>
      </c>
      <c r="F98" s="49">
        <f>SUM(100-E98)</f>
        <v>-0.46988196237552415</v>
      </c>
      <c r="G98" s="47">
        <f>SUM(G5+G10+G15+G21+G24+G27+G28+G31+G34+G44+G52+G55+G56+G57+G58+G59+G95)</f>
        <v>124855.00000000001</v>
      </c>
      <c r="H98" s="50">
        <f>SUM(H5+H10+H15+H21+H24+H27+H28+H31+H34+H44+H52+H55+H56+H57+H58+H59+H95)</f>
        <v>124501.18999999999</v>
      </c>
      <c r="I98" s="51">
        <f aca="true" t="shared" si="18" ref="I98:I103">SUM(H98/G98)*100</f>
        <v>99.71662328300826</v>
      </c>
      <c r="J98" s="51">
        <f aca="true" t="shared" si="19" ref="J98:J121">SUM(100-I98)</f>
        <v>0.2833767169917394</v>
      </c>
      <c r="K98" s="51">
        <f>SUM(H98/D98*100-100)</f>
        <v>14.274176834523544</v>
      </c>
    </row>
    <row r="99" spans="1:11" s="32" customFormat="1" ht="27.75" customHeight="1">
      <c r="A99" s="1" t="s">
        <v>147</v>
      </c>
      <c r="B99" s="25" t="s">
        <v>150</v>
      </c>
      <c r="C99" s="99">
        <f>SUM(C100:C102)</f>
        <v>117597.70000000001</v>
      </c>
      <c r="D99" s="100">
        <f>SUM(D100:D102)</f>
        <v>117597.70000000001</v>
      </c>
      <c r="E99" s="101">
        <f>SUM(D99/C99)*100</f>
        <v>100</v>
      </c>
      <c r="F99" s="101">
        <f>SUM(100-E99)</f>
        <v>0</v>
      </c>
      <c r="G99" s="9">
        <f>SUM(G100:G102)</f>
        <v>142627.2</v>
      </c>
      <c r="H99" s="42">
        <f>SUM(H100:H102)</f>
        <v>142627.2</v>
      </c>
      <c r="I99" s="44">
        <f t="shared" si="18"/>
        <v>100</v>
      </c>
      <c r="J99" s="44">
        <f t="shared" si="19"/>
        <v>0</v>
      </c>
      <c r="K99" s="44">
        <f>SUM(H99/D99*100-100)</f>
        <v>21.28400470417364</v>
      </c>
    </row>
    <row r="100" spans="1:11" s="33" customFormat="1" ht="27.75" customHeight="1">
      <c r="A100" s="2" t="s">
        <v>148</v>
      </c>
      <c r="B100" s="24" t="s">
        <v>151</v>
      </c>
      <c r="C100" s="102">
        <v>60027.8</v>
      </c>
      <c r="D100" s="103">
        <v>60027.8</v>
      </c>
      <c r="E100" s="104">
        <f>SUM(D100/C100)*100</f>
        <v>100</v>
      </c>
      <c r="F100" s="104">
        <f>SUM(100-E100)</f>
        <v>0</v>
      </c>
      <c r="G100" s="8">
        <v>54709.5</v>
      </c>
      <c r="H100" s="41">
        <v>54709.5</v>
      </c>
      <c r="I100" s="45">
        <f t="shared" si="18"/>
        <v>100</v>
      </c>
      <c r="J100" s="45">
        <f t="shared" si="19"/>
        <v>0</v>
      </c>
      <c r="K100" s="45">
        <f>SUM(H100/D100*100-100)</f>
        <v>-8.859728325875679</v>
      </c>
    </row>
    <row r="101" spans="1:11" s="33" customFormat="1" ht="27.75" customHeight="1">
      <c r="A101" s="2" t="s">
        <v>149</v>
      </c>
      <c r="B101" s="24" t="s">
        <v>152</v>
      </c>
      <c r="C101" s="102">
        <v>57569.9</v>
      </c>
      <c r="D101" s="103">
        <v>57569.9</v>
      </c>
      <c r="E101" s="104">
        <f>SUM(D101/C101)*100</f>
        <v>100</v>
      </c>
      <c r="F101" s="104">
        <f>SUM(100-E101)</f>
        <v>0</v>
      </c>
      <c r="G101" s="8">
        <v>43243.7</v>
      </c>
      <c r="H101" s="41">
        <v>43243.7</v>
      </c>
      <c r="I101" s="45">
        <f t="shared" si="18"/>
        <v>100</v>
      </c>
      <c r="J101" s="45">
        <f t="shared" si="19"/>
        <v>0</v>
      </c>
      <c r="K101" s="45">
        <f>SUM(H101/D101*100-100)</f>
        <v>-24.884879077434576</v>
      </c>
    </row>
    <row r="102" spans="1:11" s="33" customFormat="1" ht="60.75" customHeight="1">
      <c r="A102" s="2" t="s">
        <v>229</v>
      </c>
      <c r="B102" s="24" t="s">
        <v>230</v>
      </c>
      <c r="C102" s="102"/>
      <c r="D102" s="103"/>
      <c r="E102" s="104"/>
      <c r="F102" s="104"/>
      <c r="G102" s="8">
        <v>44674</v>
      </c>
      <c r="H102" s="41">
        <v>44674</v>
      </c>
      <c r="I102" s="45">
        <f t="shared" si="18"/>
        <v>100</v>
      </c>
      <c r="J102" s="45">
        <f t="shared" si="19"/>
        <v>0</v>
      </c>
      <c r="K102" s="45"/>
    </row>
    <row r="103" spans="1:11" s="32" customFormat="1" ht="27.75" customHeight="1">
      <c r="A103" s="1" t="s">
        <v>153</v>
      </c>
      <c r="B103" s="25" t="s">
        <v>154</v>
      </c>
      <c r="C103" s="99">
        <f>SUM(C104:C117)-0.1</f>
        <v>97187.6</v>
      </c>
      <c r="D103" s="100">
        <f>SUM(D104:D117)</f>
        <v>89937.76</v>
      </c>
      <c r="E103" s="101">
        <f>SUM(D103/C103)*100</f>
        <v>92.54036523177854</v>
      </c>
      <c r="F103" s="101">
        <f>SUM(100-E103)</f>
        <v>7.459634768221463</v>
      </c>
      <c r="G103" s="9">
        <f>SUM(G104:G117)</f>
        <v>173773.77</v>
      </c>
      <c r="H103" s="42">
        <f>SUM(H104:H117)</f>
        <v>106355.45000000001</v>
      </c>
      <c r="I103" s="44">
        <f t="shared" si="18"/>
        <v>61.20339680723967</v>
      </c>
      <c r="J103" s="44">
        <f t="shared" si="19"/>
        <v>38.79660319276033</v>
      </c>
      <c r="K103" s="44">
        <f>SUM(H103/D103*100-100)</f>
        <v>18.25450177989758</v>
      </c>
    </row>
    <row r="104" spans="1:11" s="33" customFormat="1" ht="30" customHeight="1" hidden="1">
      <c r="A104" s="2" t="s">
        <v>155</v>
      </c>
      <c r="B104" s="24" t="s">
        <v>166</v>
      </c>
      <c r="C104" s="102">
        <v>0</v>
      </c>
      <c r="D104" s="103">
        <v>0</v>
      </c>
      <c r="E104" s="104"/>
      <c r="F104" s="104">
        <f>SUM(100-E104)</f>
        <v>100</v>
      </c>
      <c r="G104" s="8">
        <v>0</v>
      </c>
      <c r="H104" s="41">
        <v>0</v>
      </c>
      <c r="I104" s="45"/>
      <c r="J104" s="45">
        <f t="shared" si="19"/>
        <v>100</v>
      </c>
      <c r="K104" s="45" t="e">
        <f>SUM(H104/D104*100-100)</f>
        <v>#DIV/0!</v>
      </c>
    </row>
    <row r="105" spans="1:11" s="33" customFormat="1" ht="44.25" customHeight="1">
      <c r="A105" s="2" t="s">
        <v>156</v>
      </c>
      <c r="B105" s="24" t="s">
        <v>161</v>
      </c>
      <c r="C105" s="102">
        <v>0</v>
      </c>
      <c r="D105" s="103">
        <v>0</v>
      </c>
      <c r="E105" s="104"/>
      <c r="F105" s="104">
        <f>SUM(100-E105)</f>
        <v>100</v>
      </c>
      <c r="G105" s="8">
        <v>4387.3</v>
      </c>
      <c r="H105" s="41">
        <v>4387.3</v>
      </c>
      <c r="I105" s="45">
        <f>SUM(H105/G105)*100</f>
        <v>100</v>
      </c>
      <c r="J105" s="45">
        <f t="shared" si="19"/>
        <v>0</v>
      </c>
      <c r="K105" s="45"/>
    </row>
    <row r="106" spans="1:11" s="33" customFormat="1" ht="44.25" customHeight="1">
      <c r="A106" s="2" t="s">
        <v>231</v>
      </c>
      <c r="B106" s="24" t="s">
        <v>236</v>
      </c>
      <c r="C106" s="102">
        <v>17241.5</v>
      </c>
      <c r="D106" s="103">
        <v>13831.32</v>
      </c>
      <c r="E106" s="104">
        <f>SUM(D106/C106)*100</f>
        <v>80.22109445233883</v>
      </c>
      <c r="F106" s="104">
        <f>SUM(100-E106)</f>
        <v>19.778905547661168</v>
      </c>
      <c r="G106" s="8">
        <v>40173.3</v>
      </c>
      <c r="H106" s="41">
        <v>2737.18</v>
      </c>
      <c r="I106" s="45">
        <f aca="true" t="shared" si="20" ref="I106:I112">SUM(H106/G106)*100</f>
        <v>6.813430811011292</v>
      </c>
      <c r="J106" s="45">
        <f t="shared" si="19"/>
        <v>93.18656918898871</v>
      </c>
      <c r="K106" s="45">
        <f>SUM(H106/D106*100-100)</f>
        <v>-80.21027638721395</v>
      </c>
    </row>
    <row r="107" spans="1:11" s="33" customFormat="1" ht="44.25" customHeight="1">
      <c r="A107" s="2" t="s">
        <v>232</v>
      </c>
      <c r="B107" s="24" t="s">
        <v>237</v>
      </c>
      <c r="C107" s="102">
        <v>718.4</v>
      </c>
      <c r="D107" s="103">
        <v>576.3</v>
      </c>
      <c r="E107" s="104">
        <f>SUM(D107/C107)*100</f>
        <v>80.21993318485524</v>
      </c>
      <c r="F107" s="104">
        <f>SUM(100-E107)</f>
        <v>19.780066815144764</v>
      </c>
      <c r="G107" s="8">
        <v>1673.9</v>
      </c>
      <c r="H107" s="41">
        <v>114.05</v>
      </c>
      <c r="I107" s="45">
        <f t="shared" si="20"/>
        <v>6.813429715036739</v>
      </c>
      <c r="J107" s="45">
        <f t="shared" si="19"/>
        <v>93.18657028496327</v>
      </c>
      <c r="K107" s="45">
        <f>SUM(H107/D107*100-100)</f>
        <v>-80.20996009023078</v>
      </c>
    </row>
    <row r="108" spans="1:11" s="33" customFormat="1" ht="44.25" customHeight="1">
      <c r="A108" s="2" t="s">
        <v>233</v>
      </c>
      <c r="B108" s="24" t="s">
        <v>238</v>
      </c>
      <c r="C108" s="102"/>
      <c r="D108" s="103"/>
      <c r="E108" s="104"/>
      <c r="F108" s="104"/>
      <c r="G108" s="8">
        <v>2234.2</v>
      </c>
      <c r="H108" s="41">
        <v>2234.2</v>
      </c>
      <c r="I108" s="45">
        <f t="shared" si="20"/>
        <v>100</v>
      </c>
      <c r="J108" s="45">
        <f t="shared" si="19"/>
        <v>0</v>
      </c>
      <c r="K108" s="45"/>
    </row>
    <row r="109" spans="1:11" s="33" customFormat="1" ht="44.25" customHeight="1" hidden="1">
      <c r="A109" s="2" t="s">
        <v>234</v>
      </c>
      <c r="B109" s="24" t="s">
        <v>239</v>
      </c>
      <c r="C109" s="102"/>
      <c r="D109" s="103"/>
      <c r="E109" s="104"/>
      <c r="F109" s="104"/>
      <c r="G109" s="8">
        <v>0</v>
      </c>
      <c r="H109" s="41">
        <v>0</v>
      </c>
      <c r="I109" s="45"/>
      <c r="J109" s="45">
        <f t="shared" si="19"/>
        <v>100</v>
      </c>
      <c r="K109" s="45"/>
    </row>
    <row r="110" spans="1:11" s="33" customFormat="1" ht="75" customHeight="1">
      <c r="A110" s="2" t="s">
        <v>259</v>
      </c>
      <c r="B110" s="24" t="s">
        <v>260</v>
      </c>
      <c r="C110" s="102"/>
      <c r="D110" s="103"/>
      <c r="E110" s="104"/>
      <c r="F110" s="104"/>
      <c r="G110" s="8">
        <v>3109.6</v>
      </c>
      <c r="H110" s="41">
        <v>2567.01</v>
      </c>
      <c r="I110" s="45">
        <f>SUM(H110/G110)*100</f>
        <v>82.55113197838952</v>
      </c>
      <c r="J110" s="45">
        <f t="shared" si="19"/>
        <v>17.44886802161048</v>
      </c>
      <c r="K110" s="45"/>
    </row>
    <row r="111" spans="1:11" s="33" customFormat="1" ht="44.25" customHeight="1">
      <c r="A111" s="2" t="s">
        <v>235</v>
      </c>
      <c r="B111" s="24" t="s">
        <v>240</v>
      </c>
      <c r="C111" s="102"/>
      <c r="D111" s="103"/>
      <c r="E111" s="104"/>
      <c r="F111" s="104"/>
      <c r="G111" s="8">
        <v>728.7</v>
      </c>
      <c r="H111" s="41">
        <v>728.71</v>
      </c>
      <c r="I111" s="45">
        <f t="shared" si="20"/>
        <v>100.0013723068478</v>
      </c>
      <c r="J111" s="45">
        <f t="shared" si="19"/>
        <v>-0.0013723068477986544</v>
      </c>
      <c r="K111" s="45"/>
    </row>
    <row r="112" spans="1:11" s="33" customFormat="1" ht="43.5" customHeight="1">
      <c r="A112" s="2" t="s">
        <v>159</v>
      </c>
      <c r="B112" s="24" t="s">
        <v>162</v>
      </c>
      <c r="C112" s="102">
        <v>562.1</v>
      </c>
      <c r="D112" s="103">
        <v>562.12</v>
      </c>
      <c r="E112" s="104">
        <f>SUM(D112/C112)*100</f>
        <v>100.00355808574986</v>
      </c>
      <c r="F112" s="104">
        <f aca="true" t="shared" si="21" ref="F112:F118">SUM(100-E112)</f>
        <v>-0.0035580857498587193</v>
      </c>
      <c r="G112" s="8">
        <v>706.5</v>
      </c>
      <c r="H112" s="41">
        <v>706.49</v>
      </c>
      <c r="I112" s="45">
        <f t="shared" si="20"/>
        <v>99.99858457183298</v>
      </c>
      <c r="J112" s="45">
        <f t="shared" si="19"/>
        <v>0.0014154281670215596</v>
      </c>
      <c r="K112" s="45">
        <f>SUM(H112/D112*100-100)</f>
        <v>25.683128157688742</v>
      </c>
    </row>
    <row r="113" spans="1:11" s="33" customFormat="1" ht="30.75" customHeight="1">
      <c r="A113" s="2" t="s">
        <v>157</v>
      </c>
      <c r="B113" s="24" t="s">
        <v>163</v>
      </c>
      <c r="C113" s="102">
        <v>34.4</v>
      </c>
      <c r="D113" s="103">
        <v>34.36</v>
      </c>
      <c r="E113" s="104">
        <f>SUM(D113/C113)*100</f>
        <v>99.88372093023256</v>
      </c>
      <c r="F113" s="104">
        <f t="shared" si="21"/>
        <v>0.11627906976744384</v>
      </c>
      <c r="G113" s="8">
        <v>39.87</v>
      </c>
      <c r="H113" s="41">
        <v>39.66</v>
      </c>
      <c r="I113" s="45">
        <f>SUM(H113/G113)*100</f>
        <v>99.47328818660647</v>
      </c>
      <c r="J113" s="45">
        <f t="shared" si="19"/>
        <v>0.5267118133935327</v>
      </c>
      <c r="K113" s="45">
        <f>SUM(H113/D113*100-100)</f>
        <v>15.424912689173453</v>
      </c>
    </row>
    <row r="114" spans="1:11" s="33" customFormat="1" ht="30.75" customHeight="1">
      <c r="A114" s="2" t="s">
        <v>241</v>
      </c>
      <c r="B114" s="24" t="s">
        <v>242</v>
      </c>
      <c r="C114" s="102">
        <v>274.9</v>
      </c>
      <c r="D114" s="103">
        <v>271.36</v>
      </c>
      <c r="E114" s="104">
        <f>SUM(D114/C114)*100</f>
        <v>98.71225900327393</v>
      </c>
      <c r="F114" s="104">
        <f t="shared" si="21"/>
        <v>1.2877409967260718</v>
      </c>
      <c r="G114" s="8">
        <v>254.5</v>
      </c>
      <c r="H114" s="41">
        <v>254.54</v>
      </c>
      <c r="I114" s="45">
        <f aca="true" t="shared" si="22" ref="I114:I121">SUM(H114/G114)*100</f>
        <v>100.01571709233792</v>
      </c>
      <c r="J114" s="45">
        <f t="shared" si="19"/>
        <v>-0.015717092337922622</v>
      </c>
      <c r="K114" s="45">
        <f>SUM(H114/D114*100-100)</f>
        <v>-6.198408018867923</v>
      </c>
    </row>
    <row r="115" spans="1:11" s="33" customFormat="1" ht="44.25" customHeight="1" hidden="1">
      <c r="A115" s="2" t="s">
        <v>160</v>
      </c>
      <c r="B115" s="24" t="s">
        <v>164</v>
      </c>
      <c r="C115" s="102">
        <v>0</v>
      </c>
      <c r="D115" s="103">
        <v>0</v>
      </c>
      <c r="E115" s="104"/>
      <c r="F115" s="104">
        <f t="shared" si="21"/>
        <v>100</v>
      </c>
      <c r="G115" s="8">
        <v>0</v>
      </c>
      <c r="H115" s="41">
        <v>0</v>
      </c>
      <c r="I115" s="45" t="e">
        <f t="shared" si="22"/>
        <v>#DIV/0!</v>
      </c>
      <c r="J115" s="45" t="e">
        <f t="shared" si="19"/>
        <v>#DIV/0!</v>
      </c>
      <c r="K115" s="45" t="e">
        <f>SUM(H115/D115*100-100)</f>
        <v>#DIV/0!</v>
      </c>
    </row>
    <row r="116" spans="1:11" s="33" customFormat="1" ht="44.25" customHeight="1">
      <c r="A116" s="2" t="s">
        <v>243</v>
      </c>
      <c r="B116" s="24" t="s">
        <v>161</v>
      </c>
      <c r="C116" s="102">
        <v>2433.6</v>
      </c>
      <c r="D116" s="103">
        <v>2433.51</v>
      </c>
      <c r="E116" s="104">
        <f>SUM(D116/C116)*100</f>
        <v>99.99630177514794</v>
      </c>
      <c r="F116" s="104">
        <f t="shared" si="21"/>
        <v>0.003698224852058729</v>
      </c>
      <c r="G116" s="8">
        <v>1915.2</v>
      </c>
      <c r="H116" s="41">
        <v>1914.71</v>
      </c>
      <c r="I116" s="45">
        <f t="shared" si="22"/>
        <v>99.97441520467835</v>
      </c>
      <c r="J116" s="45">
        <f t="shared" si="19"/>
        <v>0.025584795321648812</v>
      </c>
      <c r="K116" s="45">
        <f>SUM(H116/D116*100-100)</f>
        <v>-21.319000127388023</v>
      </c>
    </row>
    <row r="117" spans="1:11" s="33" customFormat="1" ht="18.75" customHeight="1">
      <c r="A117" s="2" t="s">
        <v>158</v>
      </c>
      <c r="B117" s="24" t="s">
        <v>165</v>
      </c>
      <c r="C117" s="102">
        <v>75922.8</v>
      </c>
      <c r="D117" s="103">
        <v>72228.79</v>
      </c>
      <c r="E117" s="104">
        <f aca="true" t="shared" si="23" ref="E117:E124">SUM(D117/C117)*100</f>
        <v>95.13451822114041</v>
      </c>
      <c r="F117" s="104">
        <f t="shared" si="21"/>
        <v>4.865481778859589</v>
      </c>
      <c r="G117" s="8">
        <v>118550.7</v>
      </c>
      <c r="H117" s="41">
        <v>90671.6</v>
      </c>
      <c r="I117" s="45">
        <f t="shared" si="22"/>
        <v>76.4833948681872</v>
      </c>
      <c r="J117" s="45">
        <f t="shared" si="19"/>
        <v>23.516605131812796</v>
      </c>
      <c r="K117" s="45">
        <f>SUM(H117/D117*100-100)</f>
        <v>25.533876450096997</v>
      </c>
    </row>
    <row r="118" spans="1:11" s="32" customFormat="1" ht="27.75" customHeight="1">
      <c r="A118" s="1" t="s">
        <v>167</v>
      </c>
      <c r="B118" s="25" t="s">
        <v>202</v>
      </c>
      <c r="C118" s="99">
        <f>SUM(C119:C126)</f>
        <v>178494.4</v>
      </c>
      <c r="D118" s="100">
        <f>SUM(D119:D126)</f>
        <v>178474.81999999998</v>
      </c>
      <c r="E118" s="101">
        <f t="shared" si="23"/>
        <v>99.98903046818275</v>
      </c>
      <c r="F118" s="101">
        <f t="shared" si="21"/>
        <v>0.010969531817252687</v>
      </c>
      <c r="G118" s="9">
        <f>SUM(G119:G126)</f>
        <v>184687.69999999998</v>
      </c>
      <c r="H118" s="42">
        <f>SUM(H119:H126)</f>
        <v>184687.21</v>
      </c>
      <c r="I118" s="44">
        <f t="shared" si="22"/>
        <v>99.99973468725855</v>
      </c>
      <c r="J118" s="44">
        <f t="shared" si="19"/>
        <v>0.00026531274144758754</v>
      </c>
      <c r="K118" s="44">
        <f>SUM(H118/D118*100-100)</f>
        <v>3.480821552306381</v>
      </c>
    </row>
    <row r="119" spans="1:11" s="33" customFormat="1" ht="48" customHeight="1">
      <c r="A119" s="2" t="s">
        <v>261</v>
      </c>
      <c r="B119" s="28" t="s">
        <v>262</v>
      </c>
      <c r="C119" s="8"/>
      <c r="D119" s="105"/>
      <c r="E119" s="106"/>
      <c r="F119" s="106"/>
      <c r="G119" s="8">
        <v>3114.4</v>
      </c>
      <c r="H119" s="41">
        <v>3114.4</v>
      </c>
      <c r="I119" s="45">
        <f t="shared" si="22"/>
        <v>100</v>
      </c>
      <c r="J119" s="45">
        <f t="shared" si="19"/>
        <v>0</v>
      </c>
      <c r="K119" s="45"/>
    </row>
    <row r="120" spans="1:11" s="33" customFormat="1" ht="48" customHeight="1">
      <c r="A120" s="2" t="s">
        <v>168</v>
      </c>
      <c r="B120" s="28" t="s">
        <v>172</v>
      </c>
      <c r="C120" s="8">
        <v>174386.6</v>
      </c>
      <c r="D120" s="105">
        <v>174385.77</v>
      </c>
      <c r="E120" s="106">
        <f t="shared" si="23"/>
        <v>99.99952404599894</v>
      </c>
      <c r="F120" s="106">
        <f>SUM(100-E120)</f>
        <v>0.0004759540010610408</v>
      </c>
      <c r="G120" s="8">
        <v>177308.4</v>
      </c>
      <c r="H120" s="41">
        <v>177308.43</v>
      </c>
      <c r="I120" s="45">
        <v>22.353512337563366</v>
      </c>
      <c r="J120" s="45">
        <f t="shared" si="19"/>
        <v>77.64648766243664</v>
      </c>
      <c r="K120" s="45">
        <v>-56.87722956667716</v>
      </c>
    </row>
    <row r="121" spans="1:11" s="40" customFormat="1" ht="72.75" customHeight="1">
      <c r="A121" s="2" t="s">
        <v>169</v>
      </c>
      <c r="B121" s="34" t="s">
        <v>173</v>
      </c>
      <c r="C121" s="8">
        <v>5.3</v>
      </c>
      <c r="D121" s="105">
        <v>0</v>
      </c>
      <c r="E121" s="106">
        <f t="shared" si="23"/>
        <v>0</v>
      </c>
      <c r="F121" s="106">
        <f>SUM(100-E121)</f>
        <v>100</v>
      </c>
      <c r="G121" s="8">
        <v>9.4</v>
      </c>
      <c r="H121" s="41">
        <v>9.4</v>
      </c>
      <c r="I121" s="45">
        <f t="shared" si="22"/>
        <v>100</v>
      </c>
      <c r="J121" s="45">
        <f t="shared" si="19"/>
        <v>0</v>
      </c>
      <c r="K121" s="45"/>
    </row>
    <row r="122" spans="1:11" s="33" customFormat="1" ht="120.75" customHeight="1">
      <c r="A122" s="2" t="s">
        <v>170</v>
      </c>
      <c r="B122" s="28" t="s">
        <v>174</v>
      </c>
      <c r="C122" s="8">
        <v>1273.5</v>
      </c>
      <c r="D122" s="105">
        <v>1273.5</v>
      </c>
      <c r="E122" s="106">
        <f t="shared" si="23"/>
        <v>100</v>
      </c>
      <c r="F122" s="106">
        <f>SUM(100-E122)</f>
        <v>0</v>
      </c>
      <c r="G122" s="8">
        <v>0</v>
      </c>
      <c r="H122" s="41">
        <v>0</v>
      </c>
      <c r="I122" s="45"/>
      <c r="J122" s="45"/>
      <c r="K122" s="45"/>
    </row>
    <row r="123" spans="1:11" s="33" customFormat="1" ht="76.5" customHeight="1">
      <c r="A123" s="2" t="s">
        <v>171</v>
      </c>
      <c r="B123" s="29" t="s">
        <v>175</v>
      </c>
      <c r="C123" s="8">
        <v>1273.5</v>
      </c>
      <c r="D123" s="105">
        <v>1273.5</v>
      </c>
      <c r="E123" s="106">
        <f t="shared" si="23"/>
        <v>100</v>
      </c>
      <c r="F123" s="106">
        <f>SUM(100-E123)</f>
        <v>0</v>
      </c>
      <c r="G123" s="8">
        <v>1294</v>
      </c>
      <c r="H123" s="41">
        <v>1293.53</v>
      </c>
      <c r="I123" s="45">
        <f>SUM(H123/G123)*100</f>
        <v>99.96367851622875</v>
      </c>
      <c r="J123" s="45">
        <f>SUM(100-I123)</f>
        <v>0.03632148377124622</v>
      </c>
      <c r="K123" s="45">
        <f>SUM(H123/D123*100-100)</f>
        <v>1.572830781311339</v>
      </c>
    </row>
    <row r="124" spans="1:11" s="33" customFormat="1" ht="76.5" customHeight="1">
      <c r="A124" s="2" t="s">
        <v>244</v>
      </c>
      <c r="B124" s="29" t="s">
        <v>245</v>
      </c>
      <c r="C124" s="8">
        <v>636.8</v>
      </c>
      <c r="D124" s="105">
        <v>636.75</v>
      </c>
      <c r="E124" s="106">
        <f t="shared" si="23"/>
        <v>99.99214824120604</v>
      </c>
      <c r="F124" s="106">
        <f>SUM(100-E124)</f>
        <v>0.007851758793961494</v>
      </c>
      <c r="G124" s="8">
        <v>642</v>
      </c>
      <c r="H124" s="41">
        <v>641.95</v>
      </c>
      <c r="I124" s="45">
        <f>SUM(H124/G124)*100</f>
        <v>99.99221183800624</v>
      </c>
      <c r="J124" s="45">
        <f>SUM(100-I124)</f>
        <v>0.007788161993758536</v>
      </c>
      <c r="K124" s="45">
        <f>SUM(H124/D124*100-100)</f>
        <v>0.8166470357283231</v>
      </c>
    </row>
    <row r="125" spans="1:11" s="33" customFormat="1" ht="33.75" customHeight="1">
      <c r="A125" s="2" t="s">
        <v>263</v>
      </c>
      <c r="B125" s="29" t="s">
        <v>264</v>
      </c>
      <c r="C125" s="8"/>
      <c r="D125" s="105"/>
      <c r="E125" s="106"/>
      <c r="F125" s="106"/>
      <c r="G125" s="8">
        <v>2319.5</v>
      </c>
      <c r="H125" s="41">
        <v>2319.5</v>
      </c>
      <c r="I125" s="45">
        <f>SUM(H125/G125)*100</f>
        <v>100</v>
      </c>
      <c r="J125" s="45">
        <f>SUM(100-I125)</f>
        <v>0</v>
      </c>
      <c r="K125" s="45"/>
    </row>
    <row r="126" spans="1:11" s="33" customFormat="1" ht="27" customHeight="1">
      <c r="A126" s="2" t="s">
        <v>246</v>
      </c>
      <c r="B126" s="29" t="s">
        <v>247</v>
      </c>
      <c r="C126" s="8">
        <v>918.7</v>
      </c>
      <c r="D126" s="105">
        <v>905.3</v>
      </c>
      <c r="E126" s="106">
        <f>SUM(D126/C126)*100</f>
        <v>98.54141721998475</v>
      </c>
      <c r="F126" s="106">
        <f aca="true" t="shared" si="24" ref="F126:F134">SUM(100-E126)</f>
        <v>1.4585827800152487</v>
      </c>
      <c r="G126" s="8">
        <v>0</v>
      </c>
      <c r="H126" s="41">
        <v>0</v>
      </c>
      <c r="I126" s="45"/>
      <c r="J126" s="45"/>
      <c r="K126" s="45"/>
    </row>
    <row r="127" spans="1:11" s="32" customFormat="1" ht="27.75" customHeight="1">
      <c r="A127" s="1" t="s">
        <v>176</v>
      </c>
      <c r="B127" s="25" t="s">
        <v>177</v>
      </c>
      <c r="C127" s="99">
        <f>SUM(C128:C130)</f>
        <v>5746.1</v>
      </c>
      <c r="D127" s="100">
        <f>SUM(D128:D130)</f>
        <v>5746.07</v>
      </c>
      <c r="E127" s="101">
        <f>SUM(D127/C127)*100</f>
        <v>99.99947790675414</v>
      </c>
      <c r="F127" s="101">
        <f t="shared" si="24"/>
        <v>0.0005220932458627203</v>
      </c>
      <c r="G127" s="9">
        <f>SUM(G128:G130)</f>
        <v>23264.9</v>
      </c>
      <c r="H127" s="42">
        <f>SUM(H128:H130)</f>
        <v>23264.850000000002</v>
      </c>
      <c r="I127" s="44">
        <f aca="true" t="shared" si="25" ref="I127:I134">SUM(H127/G127)*100</f>
        <v>99.9997850839677</v>
      </c>
      <c r="J127" s="44">
        <f>SUM(100-I127)</f>
        <v>0.0002149160323057231</v>
      </c>
      <c r="K127" s="44">
        <f>SUM(H127/D127*100-100)</f>
        <v>304.88281555915614</v>
      </c>
    </row>
    <row r="128" spans="1:11" s="33" customFormat="1" ht="75">
      <c r="A128" s="30" t="s">
        <v>178</v>
      </c>
      <c r="B128" s="31" t="s">
        <v>180</v>
      </c>
      <c r="C128" s="43">
        <v>4836.1</v>
      </c>
      <c r="D128" s="98">
        <v>4836.07</v>
      </c>
      <c r="E128" s="97">
        <f>SUM(D128/C128)*100</f>
        <v>99.99937966543287</v>
      </c>
      <c r="F128" s="97">
        <f t="shared" si="24"/>
        <v>0.0006203345671309535</v>
      </c>
      <c r="G128" s="43">
        <v>6235.4</v>
      </c>
      <c r="H128" s="41">
        <v>6235.37</v>
      </c>
      <c r="I128" s="45">
        <f t="shared" si="25"/>
        <v>99.99951887609456</v>
      </c>
      <c r="J128" s="45">
        <f>SUM(100-I128)</f>
        <v>0.0004811239054447469</v>
      </c>
      <c r="K128" s="45">
        <f>SUM(H128/D128*100-100)</f>
        <v>28.93465148353934</v>
      </c>
    </row>
    <row r="129" spans="1:11" s="33" customFormat="1" ht="45.75" customHeight="1">
      <c r="A129" s="30" t="s">
        <v>274</v>
      </c>
      <c r="B129" s="31" t="s">
        <v>201</v>
      </c>
      <c r="C129" s="43">
        <v>504</v>
      </c>
      <c r="D129" s="98">
        <v>504</v>
      </c>
      <c r="E129" s="97">
        <f>SUM(D129/C129)*100</f>
        <v>100</v>
      </c>
      <c r="F129" s="97">
        <f t="shared" si="24"/>
        <v>0</v>
      </c>
      <c r="G129" s="43">
        <v>380.6</v>
      </c>
      <c r="H129" s="41">
        <v>380.58</v>
      </c>
      <c r="I129" s="45">
        <f>SUM(H129/G129)*100</f>
        <v>99.99474513925381</v>
      </c>
      <c r="J129" s="45">
        <f>SUM(100-I129)</f>
        <v>0.005254860746191525</v>
      </c>
      <c r="K129" s="45">
        <f>SUM(H129/D129*100-100)</f>
        <v>-24.48809523809524</v>
      </c>
    </row>
    <row r="130" spans="1:11" s="33" customFormat="1" ht="30">
      <c r="A130" s="30" t="s">
        <v>179</v>
      </c>
      <c r="B130" s="31" t="s">
        <v>181</v>
      </c>
      <c r="C130" s="43">
        <v>406</v>
      </c>
      <c r="D130" s="98">
        <v>406</v>
      </c>
      <c r="E130" s="97">
        <f>SUM(D130/C130)*100</f>
        <v>100</v>
      </c>
      <c r="F130" s="97">
        <f t="shared" si="24"/>
        <v>0</v>
      </c>
      <c r="G130" s="43">
        <v>16648.9</v>
      </c>
      <c r="H130" s="41">
        <v>16648.9</v>
      </c>
      <c r="I130" s="45">
        <f t="shared" si="25"/>
        <v>100</v>
      </c>
      <c r="J130" s="45">
        <f>SUM(100-I130)</f>
        <v>0</v>
      </c>
      <c r="K130" s="45">
        <f>SUM(H130/D130*100-100)</f>
        <v>4000.7142857142862</v>
      </c>
    </row>
    <row r="131" spans="1:11" s="32" customFormat="1" ht="28.5">
      <c r="A131" s="107" t="s">
        <v>269</v>
      </c>
      <c r="B131" s="108" t="s">
        <v>270</v>
      </c>
      <c r="C131" s="109">
        <f>SUM(C132)</f>
        <v>857</v>
      </c>
      <c r="D131" s="35">
        <f>SUM(D132)</f>
        <v>754.51</v>
      </c>
      <c r="E131" s="96">
        <f>SUM(D131/C131)*100</f>
        <v>88.04084014002333</v>
      </c>
      <c r="F131" s="96">
        <f t="shared" si="24"/>
        <v>11.959159859976666</v>
      </c>
      <c r="G131" s="109">
        <f>SUM(G132)</f>
        <v>0</v>
      </c>
      <c r="H131" s="42">
        <f>SUM(H132)</f>
        <v>0</v>
      </c>
      <c r="I131" s="44"/>
      <c r="J131" s="44"/>
      <c r="K131" s="44"/>
    </row>
    <row r="132" spans="1:11" s="33" customFormat="1" ht="15">
      <c r="A132" s="30" t="s">
        <v>271</v>
      </c>
      <c r="B132" s="31" t="s">
        <v>272</v>
      </c>
      <c r="C132" s="43">
        <v>857</v>
      </c>
      <c r="D132" s="98">
        <v>754.51</v>
      </c>
      <c r="E132" s="97">
        <f>SUM(D132/C132)*100</f>
        <v>88.04084014002333</v>
      </c>
      <c r="F132" s="97">
        <f t="shared" si="24"/>
        <v>11.959159859976666</v>
      </c>
      <c r="G132" s="43"/>
      <c r="H132" s="41"/>
      <c r="I132" s="45"/>
      <c r="J132" s="45"/>
      <c r="K132" s="45"/>
    </row>
    <row r="133" spans="1:11" s="32" customFormat="1" ht="27.75" customHeight="1">
      <c r="A133" s="1" t="s">
        <v>182</v>
      </c>
      <c r="B133" s="25" t="s">
        <v>183</v>
      </c>
      <c r="C133" s="99">
        <f>SUM(C134:C135)</f>
        <v>384</v>
      </c>
      <c r="D133" s="100">
        <f>SUM(D134:D135)</f>
        <v>344</v>
      </c>
      <c r="E133" s="101">
        <f>SUM(D133/C133)*100</f>
        <v>89.58333333333334</v>
      </c>
      <c r="F133" s="101">
        <f t="shared" si="24"/>
        <v>10.416666666666657</v>
      </c>
      <c r="G133" s="9">
        <f>SUM(G134:G135)</f>
        <v>241</v>
      </c>
      <c r="H133" s="42">
        <f>SUM(H134:H135)</f>
        <v>213</v>
      </c>
      <c r="I133" s="44">
        <f t="shared" si="25"/>
        <v>88.38174273858921</v>
      </c>
      <c r="J133" s="44">
        <f>SUM(100-I133)</f>
        <v>11.61825726141079</v>
      </c>
      <c r="K133" s="44">
        <f>SUM(H133/D133*100-100)</f>
        <v>-38.08139534883721</v>
      </c>
    </row>
    <row r="134" spans="1:11" s="33" customFormat="1" ht="45">
      <c r="A134" s="30" t="s">
        <v>184</v>
      </c>
      <c r="B134" s="31" t="s">
        <v>186</v>
      </c>
      <c r="C134" s="43">
        <v>384</v>
      </c>
      <c r="D134" s="98">
        <v>344</v>
      </c>
      <c r="E134" s="97">
        <f>SUM(D134/C134)*100</f>
        <v>89.58333333333334</v>
      </c>
      <c r="F134" s="97">
        <f t="shared" si="24"/>
        <v>10.416666666666657</v>
      </c>
      <c r="G134" s="43">
        <v>241</v>
      </c>
      <c r="H134" s="41">
        <v>213</v>
      </c>
      <c r="I134" s="45">
        <f t="shared" si="25"/>
        <v>88.38174273858921</v>
      </c>
      <c r="J134" s="45">
        <f>SUM(100-I134)</f>
        <v>11.61825726141079</v>
      </c>
      <c r="K134" s="45"/>
    </row>
    <row r="135" spans="1:11" s="33" customFormat="1" ht="30" hidden="1">
      <c r="A135" s="30" t="s">
        <v>185</v>
      </c>
      <c r="B135" s="31" t="s">
        <v>187</v>
      </c>
      <c r="C135" s="43">
        <v>0</v>
      </c>
      <c r="D135" s="98">
        <v>0</v>
      </c>
      <c r="E135" s="97" t="e">
        <f>SUM(D135/C135)*100</f>
        <v>#DIV/0!</v>
      </c>
      <c r="F135" s="97" t="e">
        <f>SUM(75-E135)</f>
        <v>#DIV/0!</v>
      </c>
      <c r="G135" s="95">
        <v>0</v>
      </c>
      <c r="H135" s="88">
        <v>0</v>
      </c>
      <c r="I135" s="90"/>
      <c r="J135" s="45"/>
      <c r="K135" s="45"/>
    </row>
    <row r="136" spans="1:11" s="32" customFormat="1" ht="112.5" customHeight="1">
      <c r="A136" s="1" t="s">
        <v>188</v>
      </c>
      <c r="B136" s="25" t="s">
        <v>189</v>
      </c>
      <c r="C136" s="99">
        <f>SUM(C137:C138)</f>
        <v>0</v>
      </c>
      <c r="D136" s="100">
        <f>SUM(D137:D138)</f>
        <v>0</v>
      </c>
      <c r="E136" s="101"/>
      <c r="F136" s="101"/>
      <c r="G136" s="9">
        <f>SUM(G137:G138)</f>
        <v>0</v>
      </c>
      <c r="H136" s="42">
        <f>SUM(H137:H138)</f>
        <v>0</v>
      </c>
      <c r="I136" s="44"/>
      <c r="J136" s="44"/>
      <c r="K136" s="44"/>
    </row>
    <row r="137" spans="1:11" s="33" customFormat="1" ht="48.75" customHeight="1">
      <c r="A137" s="30" t="s">
        <v>249</v>
      </c>
      <c r="B137" s="24" t="s">
        <v>250</v>
      </c>
      <c r="C137" s="102">
        <v>0</v>
      </c>
      <c r="D137" s="103">
        <v>0</v>
      </c>
      <c r="E137" s="104"/>
      <c r="F137" s="104"/>
      <c r="G137" s="8">
        <v>0</v>
      </c>
      <c r="H137" s="41">
        <v>0</v>
      </c>
      <c r="I137" s="45"/>
      <c r="J137" s="45"/>
      <c r="K137" s="45"/>
    </row>
    <row r="138" spans="1:11" s="33" customFormat="1" ht="59.25" customHeight="1">
      <c r="A138" s="30" t="s">
        <v>190</v>
      </c>
      <c r="B138" s="31" t="s">
        <v>191</v>
      </c>
      <c r="C138" s="43">
        <v>0</v>
      </c>
      <c r="D138" s="98">
        <v>0</v>
      </c>
      <c r="E138" s="97"/>
      <c r="F138" s="97"/>
      <c r="G138" s="43">
        <v>0</v>
      </c>
      <c r="H138" s="41">
        <v>0</v>
      </c>
      <c r="I138" s="45"/>
      <c r="J138" s="45"/>
      <c r="K138" s="45"/>
    </row>
    <row r="139" spans="1:11" s="32" customFormat="1" ht="59.25" customHeight="1">
      <c r="A139" s="1" t="s">
        <v>192</v>
      </c>
      <c r="B139" s="25" t="s">
        <v>194</v>
      </c>
      <c r="C139" s="99">
        <f>SUM(C140)</f>
        <v>0</v>
      </c>
      <c r="D139" s="100">
        <f>SUM(D140)</f>
        <v>-58.14</v>
      </c>
      <c r="E139" s="101"/>
      <c r="F139" s="101"/>
      <c r="G139" s="9">
        <f>SUM(G140)</f>
        <v>0</v>
      </c>
      <c r="H139" s="42">
        <f>SUM(H140)</f>
        <v>-135.19</v>
      </c>
      <c r="I139" s="44"/>
      <c r="J139" s="44"/>
      <c r="K139" s="44"/>
    </row>
    <row r="140" spans="1:11" s="33" customFormat="1" ht="59.25" customHeight="1">
      <c r="A140" s="30" t="s">
        <v>193</v>
      </c>
      <c r="B140" s="31" t="s">
        <v>195</v>
      </c>
      <c r="C140" s="43">
        <v>0</v>
      </c>
      <c r="D140" s="98">
        <v>-58.14</v>
      </c>
      <c r="E140" s="97"/>
      <c r="F140" s="97"/>
      <c r="G140" s="43">
        <v>0</v>
      </c>
      <c r="H140" s="41">
        <v>-135.19</v>
      </c>
      <c r="I140" s="45"/>
      <c r="J140" s="45"/>
      <c r="K140" s="45"/>
    </row>
    <row r="141" spans="1:11" ht="19.5" customHeight="1">
      <c r="A141" s="36" t="s">
        <v>273</v>
      </c>
      <c r="B141" s="37" t="s">
        <v>196</v>
      </c>
      <c r="C141" s="47">
        <f>SUM(C99+C103+C118+C127+C131+C133+C136+C139)</f>
        <v>400266.8</v>
      </c>
      <c r="D141" s="60">
        <f>SUM(D99+D103+D118+D127+D131+D133+D136+D139)</f>
        <v>392796.72000000003</v>
      </c>
      <c r="E141" s="49">
        <f>SUM(D141/C141)*100</f>
        <v>98.1337248055547</v>
      </c>
      <c r="F141" s="49">
        <f>SUM(100-E141)</f>
        <v>1.8662751944452936</v>
      </c>
      <c r="G141" s="47">
        <f>SUM(G99+G103+G118+G127+G131+G133+G136+G139)</f>
        <v>524594.57</v>
      </c>
      <c r="H141" s="61">
        <f>SUM(H99+H103+H118+H127+H131+H133+H136+H139)</f>
        <v>457012.51999999996</v>
      </c>
      <c r="I141" s="51">
        <f>SUM(H141/G141)*100</f>
        <v>87.1172799215211</v>
      </c>
      <c r="J141" s="51">
        <f>SUM(100-I141)</f>
        <v>12.882720078478897</v>
      </c>
      <c r="K141" s="51">
        <f>SUM(H141/D141*100-100)</f>
        <v>16.34835443636085</v>
      </c>
    </row>
    <row r="142" spans="1:11" ht="19.5" customHeight="1">
      <c r="A142" s="38"/>
      <c r="B142" s="39" t="s">
        <v>197</v>
      </c>
      <c r="C142" s="58">
        <f>SUM(C98+C141)</f>
        <v>508706.8</v>
      </c>
      <c r="D142" s="62">
        <f>SUM(D98+D141)</f>
        <v>501746.26000000007</v>
      </c>
      <c r="E142" s="63">
        <f>SUM(D142/C142)*100</f>
        <v>98.63171870319015</v>
      </c>
      <c r="F142" s="63">
        <f>SUM(100-E142)</f>
        <v>1.3682812968098546</v>
      </c>
      <c r="G142" s="58">
        <f>SUM(G98+G141)</f>
        <v>649449.57</v>
      </c>
      <c r="H142" s="64">
        <f>SUM(H98+H141)</f>
        <v>581513.71</v>
      </c>
      <c r="I142" s="59">
        <f>SUM(H142/G142)*100</f>
        <v>89.53947109396039</v>
      </c>
      <c r="J142" s="59">
        <f>SUM(100-I142)</f>
        <v>10.460528906039613</v>
      </c>
      <c r="K142" s="59">
        <f>SUM(H142/D142*100-100)</f>
        <v>15.897966035661113</v>
      </c>
    </row>
  </sheetData>
  <sheetProtection/>
  <mergeCells count="5">
    <mergeCell ref="A3:A4"/>
    <mergeCell ref="B3:B4"/>
    <mergeCell ref="A1:J1"/>
    <mergeCell ref="C3:F3"/>
    <mergeCell ref="G3:K3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Хансен С.В.</cp:lastModifiedBy>
  <cp:lastPrinted>2021-02-25T14:05:34Z</cp:lastPrinted>
  <dcterms:created xsi:type="dcterms:W3CDTF">2008-04-09T13:19:06Z</dcterms:created>
  <dcterms:modified xsi:type="dcterms:W3CDTF">2021-02-25T14:06:42Z</dcterms:modified>
  <cp:category/>
  <cp:version/>
  <cp:contentType/>
  <cp:contentStatus/>
</cp:coreProperties>
</file>