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<sst xmlns="http://schemas.openxmlformats.org/spreadsheetml/2006/main" count="280" uniqueCount="268">
  <si>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</si>
  <si>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</si>
  <si>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</si>
  <si>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</si>
  <si>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</si>
  <si>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</si>
  <si>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</si>
  <si>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</si>
  <si>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</si>
  <si>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</si>
  <si>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</si>
  <si>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</si>
  <si>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</si>
  <si>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</si>
  <si>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</si>
  <si>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</si>
  <si>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</si>
  <si>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</si>
  <si>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</si>
  <si>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</si>
  <si>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</si>
  <si>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</si>
  <si>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</si>
  <si>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</si>
  <si>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</si>
  <si>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</si>
  <si>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</si>
  <si>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</si>
  <si>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</si>
  <si>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</si>
  <si>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</si>
  <si>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</si>
  <si>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</si>
  <si>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</si>
  <si>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</si>
  <si>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</si>
  <si>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</si>
  <si>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</si>
  <si>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</si>
  <si>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</si>
  <si>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</si>
  <si>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</si>
  <si>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</si>
  <si>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</si>
  <si>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</si>
  <si>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</si>
  <si>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</si>
  <si>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</si>
  <si>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000 1 17 05050 05 0000 000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</si>
  <si>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</si>
  <si>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</si>
  <si>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</si>
  <si>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</si>
  <si>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</si>
  <si>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</si>
  <si>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</si>
  <si>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</si>
  <si>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</si>
  <si>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</si>
  <si>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</si>
  <si>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</si>
  <si>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</si>
  <si>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</si>
  <si>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</si>
  <si>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</si>
  <si>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</si>
  <si>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</si>
  <si>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</si>
  <si>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</si>
  <si>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</si>
  <si>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</si>
  <si>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</si>
  <si>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</si>
  <si>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</si>
  <si>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</si>
  <si>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</si>
  <si>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</si>
  <si>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</si>
  <si>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</si>
  <si>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</si>
  <si>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</si>
  <si>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</si>
  <si>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</si>
  <si>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</si>
  <si>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</si>
  <si>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000 1 11 01050 05 0000 000</t>
  </si>
  <si>
    <t>000 1 11 03050 05 0000 000</t>
  </si>
  <si>
    <t>000 1 11 05013 05 0000 000</t>
  </si>
  <si>
    <t>000 1 11 05013 13 0000 000</t>
  </si>
  <si>
    <t>000 1 11 05025 05 0000 000</t>
  </si>
  <si>
    <t>000 1 11 05035 05 0000 000</t>
  </si>
  <si>
    <t>000 1 11 05075 05 0000 000</t>
  </si>
  <si>
    <t>000 1 11 09045 05 0000 000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</si>
  <si>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</si>
  <si>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</si>
  <si>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</si>
  <si>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</si>
  <si>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</si>
  <si>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</si>
  <si>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</si>
  <si>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</si>
  <si>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</si>
  <si>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</si>
  <si>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</si>
  <si>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</si>
  <si>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</si>
  <si>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000 1 13 02995 05 0000 000</t>
  </si>
  <si>
    <t>000 1 14 02053 05 0000 000</t>
  </si>
  <si>
    <t>000 1 14 06013 05 0000 000</t>
  </si>
  <si>
    <t>000 1 14 06013 13 0000 000</t>
  </si>
  <si>
    <t>000 1 14 06025 05 0000 000</t>
  </si>
  <si>
    <t>000 1 16 00000 00 0000 000</t>
  </si>
  <si>
    <t>Прочие неналоговые доходы</t>
  </si>
  <si>
    <t>ИТОГО налоговых и неналоговых доходов</t>
  </si>
  <si>
    <t>000 1 00 00000 00 0000 000</t>
  </si>
  <si>
    <t>000 2 02 10000 00 0000 000</t>
  </si>
  <si>
    <t>000 2 02 15001 05 0000 000</t>
  </si>
  <si>
    <t>000 2 02 15002 05 0000 000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</si>
  <si>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</si>
  <si>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</si>
  <si>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</si>
  <si>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</si>
  <si>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</si>
  <si>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</si>
  <si>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000 2 02 20077 05 0000 000</t>
  </si>
  <si>
    <t>000 2 02 25519 05 0000 000</t>
  </si>
  <si>
    <t>000 2 02 29999 05 0000 000</t>
  </si>
  <si>
    <t>000 2 02 25497 05 0000 000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</si>
  <si>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</si>
  <si>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</si>
  <si>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</si>
  <si>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</si>
  <si>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Субсидии бюджетам муниципальных районов на реализацию федеральных целевых программ</t>
  </si>
  <si>
    <t>000 2 02 30000 00 0000 000</t>
  </si>
  <si>
    <t>000 2 02 30024 05 0000 000</t>
  </si>
  <si>
    <t>000 2 02 35120 05 0000 000</t>
  </si>
  <si>
    <t>000 2 02 35134 05 0000 000</t>
  </si>
  <si>
    <t>000 2 02 35135 05 0000 000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</si>
  <si>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</si>
  <si>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</si>
  <si>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</si>
  <si>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</si>
  <si>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</si>
  <si>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</si>
  <si>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</si>
  <si>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</si>
  <si>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</si>
  <si>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</si>
  <si>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</si>
  <si>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</si>
  <si>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000 2 07 05020 05 0000 000</t>
  </si>
  <si>
    <t>000 2 07 05030 05 0000 000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</si>
  <si>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</si>
  <si>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</si>
  <si>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</si>
  <si>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</si>
  <si>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</si>
  <si>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</si>
  <si>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</si>
  <si>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000 2 19 60010 05 0000 000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</si>
  <si>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</si>
  <si>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</si>
  <si>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</t>
  </si>
  <si>
    <t>ДОХОДЫ БЮДЖЕТА - ИТОГО</t>
  </si>
  <si>
    <t>000 1 08 07150 01 0000 000</t>
  </si>
  <si>
    <t>000 1 17 01050 05 0000 000</t>
  </si>
  <si>
    <t>Невыясненные поступления, зачисляемые в бюджеты муниципальных районов</t>
  </si>
  <si>
    <t xml:space="preserve">Субвенции бюджетам бюджетной системы Российской Федерации </t>
  </si>
  <si>
    <t>000 1 16 01053 01 0000 000</t>
  </si>
  <si>
    <t>000 1 16 01063 01 0000 000</t>
  </si>
  <si>
    <t>000 1 16 01073 01 0000 000</t>
  </si>
  <si>
    <t>000 1 16 01153 01 0000 000</t>
  </si>
  <si>
    <t>000 1 16 01157 01 0000 000</t>
  </si>
  <si>
    <t>000 1 16 01194 01 0000 000</t>
  </si>
  <si>
    <t>000 1 16 01203 01 0000 000</t>
  </si>
  <si>
    <t>000 1 16 01204 01 0000 000</t>
  </si>
  <si>
    <t>000 1 16 02020 02 0000 000</t>
  </si>
  <si>
    <t>000 1 16 10123 01 0000 000</t>
  </si>
  <si>
    <t>000 1 16 10129 01 0000 000</t>
  </si>
  <si>
    <t>000 1 16 11050 01 0000 000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</si>
  <si>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</si>
  <si>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</si>
  <si>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</si>
  <si>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</si>
  <si>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</si>
  <si>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</si>
  <si>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</si>
  <si>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</si>
  <si>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</si>
  <si>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</si>
  <si>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</si>
  <si>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</si>
  <si>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000 2 02 15009 05 0000 000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</si>
  <si>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</si>
  <si>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000 2 02 20299 05 0000 000</t>
  </si>
  <si>
    <t>000 2 02 20302 05 0000 000</t>
  </si>
  <si>
    <t>000 2 02 25169 05 0000 000</t>
  </si>
  <si>
    <t>000 2 02 25243 05 0000 000</t>
  </si>
  <si>
    <t>000 2 02 25491 05 0000 000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</si>
  <si>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</si>
  <si>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</si>
  <si>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</si>
  <si>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</si>
  <si>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</si>
  <si>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000 2 02 25555 05 0000 000</t>
  </si>
  <si>
    <t>Субсидии бюджетам муниципальных районов на реализацию программ формирования современной городской среды</t>
  </si>
  <si>
    <t>000 2 02 27112 05 0000 000</t>
  </si>
  <si>
    <t>000 2 02 35176 05 0000 000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</si>
  <si>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</si>
  <si>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000 2 02 39998 05 0000 000</t>
  </si>
  <si>
    <t>Единая субвенция бюджетам муниципальных районов</t>
  </si>
  <si>
    <t>2021 год</t>
  </si>
  <si>
    <t>000 1 11 05314 13 0000 000</t>
  </si>
  <si>
    <t>000 1 16 01074 01 0000 000</t>
  </si>
  <si>
    <t>000 1 16 01083 01 0000 000</t>
  </si>
  <si>
    <t>000 1 16 01084 01 0000 000</t>
  </si>
  <si>
    <t>000 1 16 01113 01 0000 000</t>
  </si>
  <si>
    <t>000 1 16 01143 01 0000 000</t>
  </si>
  <si>
    <t>000 1 16 01173 01 0000 000</t>
  </si>
  <si>
    <t>000 1 16 01193 01 0000 000</t>
  </si>
  <si>
    <t>000 2 02 25304 05 0000 000</t>
  </si>
  <si>
    <t>000 2 02 25511 05 0000 000</t>
  </si>
  <si>
    <t>000 2 02 35303 05 0000 000</t>
  </si>
  <si>
    <t>000 2 02 35469 05 0000 000</t>
  </si>
  <si>
    <t>000 2 02 36900 05 0000 000</t>
  </si>
  <si>
    <t>000 2 04 00000 00 0000 000</t>
  </si>
  <si>
    <t>БЕЗВОЗМЕЗДНЫЕ ПОСТУПЛЕНИЯ ОТ НЕГОСУДАРСТВЕННЫХ ОРГАНИЗАЦИЙ</t>
  </si>
  <si>
    <t>000 2 04 05020 05 0000 000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</si>
  <si>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</si>
  <si>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000 2 18 05010 05 0000 000</t>
  </si>
  <si>
    <t>000 2 19 25304 05 0000 000</t>
  </si>
  <si>
    <t>000 2 19 35303 05 0000 000</t>
  </si>
  <si>
    <t xml:space="preserve">000 1 12 01042 01 0000 000 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</si>
  <si>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</si>
  <si>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</si>
  <si>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</si>
  <si>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</si>
  <si>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</si>
  <si>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</si>
  <si>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</si>
  <si>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</si>
  <si>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</si>
  <si>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проведение комплексных кадастровых работ</t>
  </si>
  <si>
    <t>000 2 02 30021 05 0000 000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</si>
  <si>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</si>
  <si>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</si>
  <si>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проведение Всероссийской переписи населения 2020 года</t>
  </si>
  <si>
    <t>Единая субвенция бюджетам муниципальных районов из бюджета субъекта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</si>
  <si>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</si>
  <si>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</si>
  <si>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</si>
  <si>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000 1 01 02080 01 0000 000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</si>
  <si>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</si>
  <si>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000 2 02 45550 05 0000 000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</si>
  <si>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</si>
  <si>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2022 год</t>
  </si>
  <si>
    <t>000 2 02 25210 05 0000 000</t>
  </si>
  <si>
    <t>000 2 02 25228 05 0000 000</t>
  </si>
  <si>
    <t>000 2 02 25467 05 0000 000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</si>
  <si>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</si>
  <si>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</si>
  <si>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</si>
  <si>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тыс. рублей</t>
  </si>
  <si>
    <t>000 1 16 11064 01 0000 000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</si>
  <si>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</si>
  <si>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Анализ исполнения доходной части районного бюджета за 9 месяцев 2022 года в сравнении с аналогичным периодом 2021 года</t>
  </si>
  <si>
    <t>000 2 02 25786 05 0000 000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</si>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</sst>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10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92" fontId="9" fillId="41" borderId="12" xfId="0" applyNumberFormat="1" applyFont="1" applyFill="1" applyBorder="1" applyAlignment="1">
      <alignment horizontal="center" vertical="top" wrapText="1"/>
    </xf>
    <xf numFmtId="192" fontId="8" fillId="41" borderId="12" xfId="0" applyNumberFormat="1" applyFont="1" applyFill="1" applyBorder="1" applyAlignment="1">
      <alignment horizontal="center" vertical="top"/>
    </xf>
    <xf numFmtId="2" fontId="9" fillId="41" borderId="12" xfId="67" applyNumberFormat="1" applyFont="1" applyFill="1" applyBorder="1" applyAlignment="1">
      <alignment horizontal="right" vertical="top"/>
      <protection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2" fontId="8" fillId="41" borderId="12" xfId="67" applyNumberFormat="1" applyFont="1" applyFill="1" applyBorder="1" applyAlignment="1">
      <alignment horizontal="right" vertical="top"/>
      <protection/>
    </xf>
    <xf numFmtId="2" fontId="9" fillId="41" borderId="0" xfId="67" applyNumberFormat="1" applyFont="1" applyFill="1" applyBorder="1" applyAlignment="1" applyProtection="1">
      <alignment horizontal="right" wrapText="1"/>
      <protection hidden="1"/>
    </xf>
    <xf numFmtId="2" fontId="9" fillId="41" borderId="12" xfId="67" applyNumberFormat="1" applyFont="1" applyFill="1" applyBorder="1" applyAlignment="1">
      <alignment horizontal="right" vertical="top" wrapText="1"/>
      <protection/>
    </xf>
    <xf numFmtId="2" fontId="8" fillId="41" borderId="0" xfId="67" applyNumberFormat="1" applyFont="1" applyFill="1" applyAlignment="1">
      <alignment horizontal="right" vertical="top"/>
      <protection/>
    </xf>
    <xf numFmtId="192" fontId="9" fillId="41" borderId="0" xfId="67" applyNumberFormat="1" applyFont="1" applyFill="1" applyBorder="1" applyAlignment="1" applyProtection="1">
      <alignment horizontal="center" vertical="top" wrapText="1"/>
      <protection hidden="1"/>
    </xf>
    <xf numFmtId="192" fontId="8" fillId="41" borderId="0" xfId="67" applyNumberFormat="1" applyFont="1" applyFill="1" applyAlignment="1">
      <alignment horizontal="center" vertical="top"/>
      <protection/>
    </xf>
    <xf numFmtId="4" fontId="9" fillId="41" borderId="0" xfId="67" applyNumberFormat="1" applyFont="1" applyFill="1" applyBorder="1" applyAlignment="1" applyProtection="1">
      <alignment horizontal="right" wrapText="1"/>
      <protection hidden="1"/>
    </xf>
    <xf numFmtId="4" fontId="9" fillId="41" borderId="12" xfId="67" applyNumberFormat="1" applyFont="1" applyFill="1" applyBorder="1" applyAlignment="1">
      <alignment horizontal="right" vertical="top" wrapText="1"/>
      <protection/>
    </xf>
    <xf numFmtId="4" fontId="9" fillId="41" borderId="12" xfId="67" applyNumberFormat="1" applyFont="1" applyFill="1" applyBorder="1" applyAlignment="1">
      <alignment horizontal="right" vertical="top"/>
      <protection/>
    </xf>
    <xf numFmtId="4" fontId="8" fillId="41" borderId="12" xfId="67" applyNumberFormat="1" applyFont="1" applyFill="1" applyBorder="1" applyAlignment="1">
      <alignment horizontal="right" vertical="top"/>
      <protection/>
    </xf>
    <xf numFmtId="4" fontId="8" fillId="41" borderId="0" xfId="67" applyNumberFormat="1" applyFont="1" applyFill="1" applyAlignment="1">
      <alignment horizontal="right"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192" fontId="9" fillId="42" borderId="12" xfId="67" applyNumberFormat="1" applyFont="1" applyFill="1" applyBorder="1" applyAlignment="1" applyProtection="1">
      <alignment horizontal="center" vertical="top"/>
      <protection hidden="1"/>
    </xf>
    <xf numFmtId="2" fontId="9" fillId="42" borderId="12" xfId="67" applyNumberFormat="1" applyFont="1" applyFill="1" applyBorder="1" applyAlignment="1">
      <alignment horizontal="right" vertical="top"/>
      <protection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192" fontId="9" fillId="43" borderId="12" xfId="67" applyNumberFormat="1" applyFont="1" applyFill="1" applyBorder="1" applyAlignment="1" applyProtection="1">
      <alignment horizontal="center" vertical="top"/>
      <protection hidden="1"/>
    </xf>
    <xf numFmtId="2" fontId="9" fillId="43" borderId="12" xfId="67" applyNumberFormat="1" applyFont="1" applyFill="1" applyBorder="1" applyAlignment="1">
      <alignment horizontal="right" vertical="top"/>
      <protection/>
    </xf>
    <xf numFmtId="0" fontId="8" fillId="41" borderId="0" xfId="67" applyFont="1" applyFill="1" applyBorder="1" applyAlignment="1">
      <alignment vertical="top"/>
      <protection/>
    </xf>
    <xf numFmtId="192" fontId="9" fillId="42" borderId="12" xfId="67" applyNumberFormat="1" applyFont="1" applyFill="1" applyBorder="1" applyAlignment="1">
      <alignment horizontal="right" vertical="top"/>
      <protection/>
    </xf>
    <xf numFmtId="192" fontId="9" fillId="43" borderId="12" xfId="67" applyNumberFormat="1" applyFont="1" applyFill="1" applyBorder="1" applyAlignment="1">
      <alignment horizontal="right" vertical="top"/>
      <protection/>
    </xf>
    <xf numFmtId="2" fontId="1" fillId="41" borderId="0" xfId="67" applyNumberFormat="1" applyFill="1" applyBorder="1" applyAlignment="1">
      <alignment vertical="top"/>
      <protection/>
    </xf>
    <xf numFmtId="192" fontId="9" fillId="41" borderId="0" xfId="67" applyNumberFormat="1" applyFont="1" applyFill="1" applyBorder="1" applyAlignment="1" applyProtection="1">
      <alignment horizontal="center" wrapText="1"/>
      <protection hidden="1"/>
    </xf>
    <xf numFmtId="4" fontId="1" fillId="41" borderId="0" xfId="67" applyNumberForma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192" fontId="9" fillId="41" borderId="0" xfId="67" applyNumberFormat="1" applyFont="1" applyFill="1" applyAlignment="1">
      <alignment horizontal="center" vertical="top"/>
      <protection/>
    </xf>
    <xf numFmtId="192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192" fontId="9" fillId="43" borderId="12" xfId="67" applyNumberFormat="1" applyFont="1" applyFill="1" applyBorder="1" applyAlignment="1">
      <alignment vertical="top"/>
      <protection/>
    </xf>
    <xf numFmtId="2" fontId="9" fillId="43" borderId="12" xfId="67" applyNumberFormat="1" applyFont="1" applyFill="1" applyBorder="1" applyAlignment="1">
      <alignment vertical="top"/>
      <protection/>
    </xf>
    <xf numFmtId="192" fontId="8" fillId="44" borderId="12" xfId="67" applyNumberFormat="1" applyFont="1" applyFill="1" applyBorder="1" applyAlignment="1" applyProtection="1">
      <alignment horizontal="center" vertical="top"/>
      <protection hidden="1"/>
    </xf>
    <xf numFmtId="0" fontId="9" fillId="41" borderId="12" xfId="67" applyFont="1" applyFill="1" applyBorder="1" applyAlignment="1">
      <alignment horizontal="left" vertical="top"/>
      <protection/>
    </xf>
    <xf numFmtId="0" fontId="9" fillId="41" borderId="12" xfId="67" applyFont="1" applyFill="1" applyBorder="1" applyAlignment="1">
      <alignment horizontal="justify" vertical="top"/>
      <protection/>
    </xf>
    <xf numFmtId="4" fontId="9" fillId="42" borderId="12" xfId="67" applyNumberFormat="1" applyFont="1" applyFill="1" applyBorder="1" applyAlignment="1">
      <alignment horizontal="right"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4" fontId="9" fillId="42" borderId="12" xfId="67" applyNumberFormat="1" applyFont="1" applyFill="1" applyBorder="1" applyAlignment="1">
      <alignment vertical="top"/>
      <protection/>
    </xf>
    <xf numFmtId="2" fontId="8" fillId="44" borderId="12" xfId="67" applyNumberFormat="1" applyFont="1" applyFill="1" applyBorder="1" applyAlignment="1">
      <alignment horizontal="right" vertical="top"/>
      <protection/>
    </xf>
    <xf numFmtId="4" fontId="9" fillId="44" borderId="12" xfId="67" applyNumberFormat="1" applyFont="1" applyFill="1" applyBorder="1" applyAlignment="1">
      <alignment horizontal="right" vertical="top"/>
      <protection/>
    </xf>
    <xf numFmtId="2" fontId="9" fillId="44" borderId="12" xfId="67" applyNumberFormat="1" applyFont="1" applyFill="1" applyBorder="1" applyAlignment="1">
      <alignment horizontal="right" vertical="top"/>
      <protection/>
    </xf>
    <xf numFmtId="192" fontId="8" fillId="44" borderId="12" xfId="0" applyNumberFormat="1" applyFont="1" applyFill="1" applyBorder="1" applyAlignment="1">
      <alignment horizontal="center" vertical="top"/>
    </xf>
    <xf numFmtId="4" fontId="8" fillId="44" borderId="12" xfId="67" applyNumberFormat="1" applyFont="1" applyFill="1" applyBorder="1" applyAlignment="1">
      <alignment horizontal="right" vertical="top"/>
      <protection/>
    </xf>
    <xf numFmtId="192" fontId="9" fillId="44" borderId="12" xfId="0" applyNumberFormat="1" applyFont="1" applyFill="1" applyBorder="1" applyAlignment="1">
      <alignment horizontal="center" vertical="top"/>
    </xf>
    <xf numFmtId="192" fontId="9" fillId="44" borderId="12" xfId="67" applyNumberFormat="1" applyFont="1" applyFill="1" applyBorder="1" applyAlignment="1" applyProtection="1">
      <alignment horizontal="center" vertical="top"/>
      <protection hidden="1"/>
    </xf>
    <xf numFmtId="2" fontId="11" fillId="41" borderId="0" xfId="67" applyNumberFormat="1" applyFont="1" applyFill="1" applyBorder="1" applyAlignment="1">
      <alignment horizontal="right"/>
      <protection/>
    </xf>
    <xf numFmtId="4" fontId="9" fillId="44" borderId="12" xfId="67" applyNumberFormat="1" applyFont="1" applyFill="1" applyBorder="1" applyAlignment="1">
      <alignment vertical="top"/>
      <protection/>
    </xf>
    <xf numFmtId="2" fontId="9" fillId="44" borderId="12" xfId="67" applyNumberFormat="1" applyFont="1" applyFill="1" applyBorder="1" applyAlignment="1">
      <alignment vertical="top"/>
      <protection/>
    </xf>
    <xf numFmtId="192" fontId="8" fillId="44" borderId="12" xfId="67" applyNumberFormat="1" applyFont="1" applyFill="1" applyBorder="1" applyAlignment="1" applyProtection="1">
      <alignment horizontal="center" vertical="top" wrapText="1"/>
      <protection hidden="1"/>
    </xf>
    <xf numFmtId="4" fontId="8" fillId="44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4" borderId="12" xfId="67" applyNumberFormat="1" applyFont="1" applyFill="1" applyBorder="1" applyAlignment="1" applyProtection="1">
      <alignment horizontal="right" vertical="top" wrapText="1"/>
      <protection hidden="1"/>
    </xf>
    <xf numFmtId="192" fontId="9" fillId="41" borderId="12" xfId="0" applyNumberFormat="1" applyFont="1" applyFill="1" applyBorder="1" applyAlignment="1">
      <alignment horizontal="center" vertical="top"/>
    </xf>
    <xf numFmtId="192" fontId="8" fillId="41" borderId="12" xfId="67" applyNumberFormat="1" applyFont="1" applyFill="1" applyBorder="1" applyAlignment="1" applyProtection="1">
      <alignment horizontal="center" vertical="top"/>
      <protection hidden="1"/>
    </xf>
    <xf numFmtId="192" fontId="9" fillId="41" borderId="12" xfId="67" applyNumberFormat="1" applyFont="1" applyFill="1" applyBorder="1" applyAlignment="1" applyProtection="1">
      <alignment horizontal="center" vertical="top"/>
      <protection hidden="1"/>
    </xf>
    <xf numFmtId="192" fontId="9" fillId="41" borderId="12" xfId="67" applyNumberFormat="1" applyFont="1" applyFill="1" applyBorder="1" applyAlignment="1" applyProtection="1">
      <alignment horizontal="center" vertical="top" wrapText="1"/>
      <protection hidden="1"/>
    </xf>
    <xf numFmtId="4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192" fontId="8" fillId="41" borderId="12" xfId="67" applyNumberFormat="1" applyFont="1" applyFill="1" applyBorder="1" applyAlignment="1" applyProtection="1">
      <alignment horizontal="center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/>
      <protection hidden="1"/>
    </xf>
    <xf numFmtId="2" fontId="8" fillId="41" borderId="12" xfId="67" applyNumberFormat="1" applyFont="1" applyFill="1" applyBorder="1" applyAlignment="1" applyProtection="1">
      <alignment horizontal="right" vertical="top"/>
      <protection hidden="1"/>
    </xf>
    <xf numFmtId="192" fontId="8" fillId="41" borderId="12" xfId="67" applyNumberFormat="1" applyFont="1" applyFill="1" applyBorder="1" applyAlignment="1">
      <alignment horizontal="center" vertical="top"/>
      <protection/>
    </xf>
    <xf numFmtId="192" fontId="9" fillId="41" borderId="12" xfId="67" applyNumberFormat="1" applyFont="1" applyFill="1" applyBorder="1" applyAlignment="1">
      <alignment horizontal="center" vertical="top"/>
      <protection/>
    </xf>
    <xf numFmtId="4" fontId="9" fillId="41" borderId="12" xfId="67" applyNumberFormat="1" applyFont="1" applyFill="1" applyBorder="1" applyAlignment="1">
      <alignment vertical="top"/>
      <protection/>
    </xf>
    <xf numFmtId="2" fontId="9" fillId="41" borderId="12" xfId="67" applyNumberFormat="1" applyFont="1" applyFill="1" applyBorder="1" applyAlignment="1">
      <alignment vertical="top"/>
      <protection/>
    </xf>
    <xf numFmtId="2" fontId="8" fillId="41" borderId="12" xfId="67" applyNumberFormat="1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tabSelected="1" zoomScale="75" zoomScaleNormal="75" zoomScalePageLayoutView="0" workbookViewId="0" topLeftCell="A123">
      <selection activeCell="G91" sqref="G91"/>
    </sheetView>
  </sheetViews>
  <sheetFormatPr defaultColWidth="9.00390625" defaultRowHeight="12.75"/>
  <cols>
    <col min="1" max="1" width="27.125" style="24" customWidth="1"/>
    <col min="2" max="2" width="50.875" style="25" customWidth="1"/>
    <col min="3" max="3" width="13.00390625" style="38" customWidth="1"/>
    <col min="4" max="4" width="11.875" style="43" customWidth="1"/>
    <col min="5" max="5" width="13.625" style="36" customWidth="1"/>
    <col min="6" max="6" width="11.25390625" style="36" customWidth="1"/>
    <col min="7" max="7" width="13.25390625" style="60" customWidth="1"/>
    <col min="8" max="8" width="13.25390625" style="57" customWidth="1"/>
    <col min="9" max="9" width="10.00390625" style="55" customWidth="1"/>
    <col min="10" max="10" width="9.125" style="55" customWidth="1"/>
    <col min="11" max="11" width="15.375" style="55" customWidth="1"/>
    <col min="12" max="16384" width="9.125" style="8" customWidth="1"/>
  </cols>
  <sheetData>
    <row r="1" spans="1:11" ht="41.25" customHeight="1">
      <c r="A1" s="105" t="s">
        <v>265</v>
      </c>
      <c r="B1" s="105"/>
      <c r="C1" s="105"/>
      <c r="D1" s="105"/>
      <c r="E1" s="105"/>
      <c r="F1" s="105"/>
      <c r="G1" s="105"/>
      <c r="H1" s="105"/>
      <c r="I1" s="105"/>
      <c r="J1" s="105"/>
      <c r="K1" s="78" t="s">
        <v>262</v>
      </c>
    </row>
    <row r="2" spans="1:7" ht="47.25" customHeight="1" hidden="1" thickBot="1">
      <c r="A2" s="10"/>
      <c r="B2" s="10"/>
      <c r="C2" s="37"/>
      <c r="D2" s="39"/>
      <c r="E2" s="34"/>
      <c r="F2" s="34"/>
      <c r="G2" s="56"/>
    </row>
    <row r="3" spans="1:11" ht="47.25" customHeight="1">
      <c r="A3" s="101" t="s">
        <v>0</v>
      </c>
      <c r="B3" s="103" t="s">
        <v>1</v>
      </c>
      <c r="C3" s="106" t="s">
        <v>211</v>
      </c>
      <c r="D3" s="106"/>
      <c r="E3" s="106"/>
      <c r="F3" s="106"/>
      <c r="G3" s="107" t="s">
        <v>255</v>
      </c>
      <c r="H3" s="108"/>
      <c r="I3" s="108"/>
      <c r="J3" s="108"/>
      <c r="K3" s="109"/>
    </row>
    <row r="4" spans="1:11" ht="87" customHeight="1">
      <c r="A4" s="102"/>
      <c r="B4" s="104"/>
      <c r="C4" s="5" t="s">
        <v>2</v>
      </c>
      <c r="D4" s="40" t="s">
        <v>3</v>
      </c>
      <c r="E4" s="35" t="s">
        <v>33</v>
      </c>
      <c r="F4" s="35" t="s">
        <v>34</v>
      </c>
      <c r="G4" s="5" t="s">
        <v>2</v>
      </c>
      <c r="H4" s="58" t="s">
        <v>3</v>
      </c>
      <c r="I4" s="59" t="s">
        <v>33</v>
      </c>
      <c r="J4" s="59" t="s">
        <v>34</v>
      </c>
      <c r="K4" s="59" t="s">
        <v>47</v>
      </c>
    </row>
    <row r="5" spans="1:11" ht="15.75" customHeight="1">
      <c r="A5" s="11" t="s">
        <v>50</v>
      </c>
      <c r="B5" s="12" t="s">
        <v>4</v>
      </c>
      <c r="C5" s="5">
        <f>SUM(C6:C10)</f>
        <v>102000</v>
      </c>
      <c r="D5" s="41">
        <f>SUM(D6:D10)</f>
        <v>72189.26999999999</v>
      </c>
      <c r="E5" s="7">
        <f aca="true" t="shared" si="0" ref="E5:E14">SUM(D5/C5)*100</f>
        <v>70.77379411764704</v>
      </c>
      <c r="F5" s="7">
        <f>SUM(75-E5)</f>
        <v>4.226205882352957</v>
      </c>
      <c r="G5" s="5">
        <f>SUM(G6:G10)</f>
        <v>133254</v>
      </c>
      <c r="H5" s="97">
        <f>SUM(H6:H10)</f>
        <v>94803.83000000002</v>
      </c>
      <c r="I5" s="98">
        <f aca="true" t="shared" si="1" ref="I5:I14">SUM(H5/G5)*100</f>
        <v>71.14520389631832</v>
      </c>
      <c r="J5" s="98">
        <f aca="true" t="shared" si="2" ref="J5:J14">SUM(75-I5)</f>
        <v>3.8547961036816787</v>
      </c>
      <c r="K5" s="98">
        <f>SUM(H5/D5*100-100)</f>
        <v>31.326760888425696</v>
      </c>
    </row>
    <row r="6" spans="1:11" ht="75" customHeight="1">
      <c r="A6" s="13" t="s">
        <v>51</v>
      </c>
      <c r="B6" s="14" t="s">
        <v>5</v>
      </c>
      <c r="C6" s="6">
        <v>100752</v>
      </c>
      <c r="D6" s="69">
        <v>70889.7</v>
      </c>
      <c r="E6" s="33">
        <f t="shared" si="0"/>
        <v>70.36058837541687</v>
      </c>
      <c r="F6" s="33">
        <f>SUM(75-E6)</f>
        <v>4.639411624583133</v>
      </c>
      <c r="G6" s="6">
        <v>131379</v>
      </c>
      <c r="H6" s="69">
        <v>93788.02</v>
      </c>
      <c r="I6" s="99">
        <f t="shared" si="1"/>
        <v>71.38737545574256</v>
      </c>
      <c r="J6" s="99">
        <f t="shared" si="2"/>
        <v>3.612624544257443</v>
      </c>
      <c r="K6" s="99">
        <f>SUM(H6/D6*100-100)</f>
        <v>32.3013357370676</v>
      </c>
    </row>
    <row r="7" spans="1:11" ht="105.75" customHeight="1">
      <c r="A7" s="13" t="s">
        <v>52</v>
      </c>
      <c r="B7" s="15" t="s">
        <v>6</v>
      </c>
      <c r="C7" s="6">
        <v>550</v>
      </c>
      <c r="D7" s="69">
        <v>872.83</v>
      </c>
      <c r="E7" s="33">
        <f t="shared" si="0"/>
        <v>158.69636363636363</v>
      </c>
      <c r="F7" s="33">
        <f>SUM(75-E7)</f>
        <v>-83.69636363636363</v>
      </c>
      <c r="G7" s="6">
        <v>1220</v>
      </c>
      <c r="H7" s="69">
        <v>86.02</v>
      </c>
      <c r="I7" s="99">
        <f t="shared" si="1"/>
        <v>7.050819672131148</v>
      </c>
      <c r="J7" s="99">
        <f t="shared" si="2"/>
        <v>67.94918032786885</v>
      </c>
      <c r="K7" s="99">
        <f aca="true" t="shared" si="3" ref="K7:K21">SUM(H7/D7*100-100)</f>
        <v>-90.14470171740201</v>
      </c>
    </row>
    <row r="8" spans="1:11" ht="46.5" customHeight="1">
      <c r="A8" s="13" t="s">
        <v>53</v>
      </c>
      <c r="B8" s="16" t="s">
        <v>7</v>
      </c>
      <c r="C8" s="6">
        <v>650</v>
      </c>
      <c r="D8" s="69">
        <v>418.51</v>
      </c>
      <c r="E8" s="33">
        <f t="shared" si="0"/>
        <v>64.38615384615385</v>
      </c>
      <c r="F8" s="33">
        <f>SUM(75-E8)</f>
        <v>10.613846153846154</v>
      </c>
      <c r="G8" s="6">
        <v>610</v>
      </c>
      <c r="H8" s="69">
        <v>869.07</v>
      </c>
      <c r="I8" s="99">
        <f t="shared" si="1"/>
        <v>142.4704918032787</v>
      </c>
      <c r="J8" s="99">
        <f t="shared" si="2"/>
        <v>-67.47049180327869</v>
      </c>
      <c r="K8" s="99">
        <f t="shared" si="3"/>
        <v>107.65812047501853</v>
      </c>
    </row>
    <row r="9" spans="1:11" ht="93" customHeight="1">
      <c r="A9" s="13" t="s">
        <v>54</v>
      </c>
      <c r="B9" s="16" t="s">
        <v>8</v>
      </c>
      <c r="C9" s="6">
        <v>48</v>
      </c>
      <c r="D9" s="69">
        <v>0</v>
      </c>
      <c r="E9" s="33">
        <f>SUM(D9/C9)*100</f>
        <v>0</v>
      </c>
      <c r="F9" s="33">
        <f>SUM(75-E9)</f>
        <v>75</v>
      </c>
      <c r="G9" s="6">
        <v>35</v>
      </c>
      <c r="H9" s="69">
        <v>54.99</v>
      </c>
      <c r="I9" s="99">
        <f>SUM(H9/G9)*100</f>
        <v>157.11428571428573</v>
      </c>
      <c r="J9" s="99">
        <f t="shared" si="2"/>
        <v>-82.11428571428573</v>
      </c>
      <c r="K9" s="99"/>
    </row>
    <row r="10" spans="1:11" ht="90.75" customHeight="1">
      <c r="A10" s="13" t="s">
        <v>251</v>
      </c>
      <c r="B10" s="16" t="s">
        <v>252</v>
      </c>
      <c r="C10" s="6">
        <v>0</v>
      </c>
      <c r="D10" s="42">
        <v>8.23</v>
      </c>
      <c r="E10" s="33"/>
      <c r="F10" s="33"/>
      <c r="G10" s="6">
        <v>10</v>
      </c>
      <c r="H10" s="69">
        <v>5.73</v>
      </c>
      <c r="I10" s="99">
        <f>SUM(H10/G10)*100</f>
        <v>57.300000000000004</v>
      </c>
      <c r="J10" s="99">
        <f t="shared" si="2"/>
        <v>17.699999999999996</v>
      </c>
      <c r="K10" s="99">
        <f>SUM(H10/D10*100-100)</f>
        <v>-30.376670716889436</v>
      </c>
    </row>
    <row r="11" spans="1:11" ht="33" customHeight="1">
      <c r="A11" s="11" t="s">
        <v>55</v>
      </c>
      <c r="B11" s="17" t="s">
        <v>28</v>
      </c>
      <c r="C11" s="84">
        <f>SUM(C12:C15)</f>
        <v>10179</v>
      </c>
      <c r="D11" s="41">
        <f>SUM(D12:D15)</f>
        <v>8121.6900000000005</v>
      </c>
      <c r="E11" s="7">
        <f t="shared" si="0"/>
        <v>79.78868258178603</v>
      </c>
      <c r="F11" s="7">
        <f>SUM(75-E11)</f>
        <v>-4.788682581786034</v>
      </c>
      <c r="G11" s="84">
        <f>SUM(G12:G15)</f>
        <v>10957</v>
      </c>
      <c r="H11" s="41">
        <f>SUM(H12:H15)</f>
        <v>9962.74</v>
      </c>
      <c r="I11" s="98">
        <f t="shared" si="1"/>
        <v>90.92580085789905</v>
      </c>
      <c r="J11" s="98">
        <f t="shared" si="2"/>
        <v>-15.925800857899048</v>
      </c>
      <c r="K11" s="98">
        <f t="shared" si="3"/>
        <v>22.668311644497635</v>
      </c>
    </row>
    <row r="12" spans="1:11" ht="78.75" customHeight="1">
      <c r="A12" s="13" t="s">
        <v>56</v>
      </c>
      <c r="B12" s="18" t="s">
        <v>9</v>
      </c>
      <c r="C12" s="6">
        <v>4040</v>
      </c>
      <c r="D12" s="42">
        <v>3683.77</v>
      </c>
      <c r="E12" s="33">
        <f t="shared" si="0"/>
        <v>91.18242574257425</v>
      </c>
      <c r="F12" s="33">
        <f>SUM(75-E12)</f>
        <v>-16.182425742574253</v>
      </c>
      <c r="G12" s="6">
        <v>4380</v>
      </c>
      <c r="H12" s="69">
        <v>4871.29</v>
      </c>
      <c r="I12" s="99">
        <f t="shared" si="1"/>
        <v>111.21666666666667</v>
      </c>
      <c r="J12" s="99">
        <f t="shared" si="2"/>
        <v>-36.21666666666667</v>
      </c>
      <c r="K12" s="99">
        <f t="shared" si="3"/>
        <v>32.23654028345962</v>
      </c>
    </row>
    <row r="13" spans="1:11" ht="90" customHeight="1">
      <c r="A13" s="2" t="s">
        <v>57</v>
      </c>
      <c r="B13" s="15" t="s">
        <v>10</v>
      </c>
      <c r="C13" s="85">
        <v>40</v>
      </c>
      <c r="D13" s="42">
        <v>26.33</v>
      </c>
      <c r="E13" s="33">
        <f t="shared" si="0"/>
        <v>65.825</v>
      </c>
      <c r="F13" s="33">
        <f>SUM(75-E13)</f>
        <v>9.174999999999997</v>
      </c>
      <c r="G13" s="85">
        <v>43</v>
      </c>
      <c r="H13" s="69">
        <v>27.55</v>
      </c>
      <c r="I13" s="99">
        <f t="shared" si="1"/>
        <v>64.06976744186046</v>
      </c>
      <c r="J13" s="99">
        <f t="shared" si="2"/>
        <v>10.930232558139537</v>
      </c>
      <c r="K13" s="99">
        <f t="shared" si="3"/>
        <v>4.633497911127989</v>
      </c>
    </row>
    <row r="14" spans="1:11" ht="76.5" customHeight="1">
      <c r="A14" s="2" t="s">
        <v>58</v>
      </c>
      <c r="B14" s="9" t="s">
        <v>11</v>
      </c>
      <c r="C14" s="85">
        <v>6099</v>
      </c>
      <c r="D14" s="42">
        <v>5061.9</v>
      </c>
      <c r="E14" s="33">
        <f t="shared" si="0"/>
        <v>82.99557304476143</v>
      </c>
      <c r="F14" s="33">
        <f>SUM(75-E14)</f>
        <v>-7.995573044761429</v>
      </c>
      <c r="G14" s="85">
        <v>6534</v>
      </c>
      <c r="H14" s="69">
        <v>5607.68</v>
      </c>
      <c r="I14" s="99">
        <f t="shared" si="1"/>
        <v>85.82307927762474</v>
      </c>
      <c r="J14" s="99">
        <f t="shared" si="2"/>
        <v>-10.823079277624743</v>
      </c>
      <c r="K14" s="99">
        <f t="shared" si="3"/>
        <v>10.782117386752034</v>
      </c>
    </row>
    <row r="15" spans="1:11" ht="76.5" customHeight="1">
      <c r="A15" s="2" t="s">
        <v>59</v>
      </c>
      <c r="B15" s="9" t="s">
        <v>12</v>
      </c>
      <c r="C15" s="85">
        <v>0</v>
      </c>
      <c r="D15" s="42">
        <v>-650.31</v>
      </c>
      <c r="E15" s="33"/>
      <c r="F15" s="33"/>
      <c r="G15" s="85">
        <v>0</v>
      </c>
      <c r="H15" s="69">
        <v>-543.78</v>
      </c>
      <c r="I15" s="99"/>
      <c r="J15" s="99"/>
      <c r="K15" s="99">
        <f t="shared" si="3"/>
        <v>-16.381418092909527</v>
      </c>
    </row>
    <row r="16" spans="1:11" s="19" customFormat="1" ht="34.5" customHeight="1">
      <c r="A16" s="1" t="s">
        <v>60</v>
      </c>
      <c r="B16" s="3" t="s">
        <v>39</v>
      </c>
      <c r="C16" s="86">
        <f>SUM(C17:C21)</f>
        <v>17357</v>
      </c>
      <c r="D16" s="41">
        <f>SUM(D17:D21)</f>
        <v>14020.470000000001</v>
      </c>
      <c r="E16" s="7">
        <f>SUM(D16/C16)*100</f>
        <v>80.77703520193582</v>
      </c>
      <c r="F16" s="7">
        <f>SUM(75-E16)</f>
        <v>-5.777035201935817</v>
      </c>
      <c r="G16" s="86">
        <f>SUM(G17:G21)</f>
        <v>18284</v>
      </c>
      <c r="H16" s="97">
        <f>SUM(H17:H21)</f>
        <v>11520.38</v>
      </c>
      <c r="I16" s="98">
        <f>SUM(H16/G16)*100</f>
        <v>63.00798512360534</v>
      </c>
      <c r="J16" s="98">
        <f>SUM(75-I16)</f>
        <v>11.992014876394663</v>
      </c>
      <c r="K16" s="98">
        <f t="shared" si="3"/>
        <v>-17.831713202196525</v>
      </c>
    </row>
    <row r="17" spans="1:11" ht="46.5" customHeight="1">
      <c r="A17" s="2" t="s">
        <v>61</v>
      </c>
      <c r="B17" s="4" t="s">
        <v>40</v>
      </c>
      <c r="C17" s="85">
        <v>11316</v>
      </c>
      <c r="D17" s="42">
        <v>9476.74</v>
      </c>
      <c r="E17" s="33">
        <f>SUM(D17/C17)*100</f>
        <v>83.7463768115942</v>
      </c>
      <c r="F17" s="33">
        <f>SUM(75-E17)</f>
        <v>-8.746376811594203</v>
      </c>
      <c r="G17" s="85">
        <v>12369</v>
      </c>
      <c r="H17" s="69">
        <v>8029.36</v>
      </c>
      <c r="I17" s="99">
        <f>SUM(H17/G17)*100</f>
        <v>64.915191203816</v>
      </c>
      <c r="J17" s="99">
        <f>SUM(75-I17)</f>
        <v>10.084808796184006</v>
      </c>
      <c r="K17" s="99">
        <f t="shared" si="3"/>
        <v>-15.27297361750982</v>
      </c>
    </row>
    <row r="18" spans="1:11" ht="66" customHeight="1">
      <c r="A18" s="2" t="s">
        <v>62</v>
      </c>
      <c r="B18" s="4" t="s">
        <v>63</v>
      </c>
      <c r="C18" s="85">
        <v>0</v>
      </c>
      <c r="D18" s="42">
        <v>-0.13</v>
      </c>
      <c r="E18" s="33"/>
      <c r="F18" s="33"/>
      <c r="G18" s="85">
        <v>0</v>
      </c>
      <c r="H18" s="69">
        <v>0</v>
      </c>
      <c r="I18" s="99"/>
      <c r="J18" s="99"/>
      <c r="K18" s="99"/>
    </row>
    <row r="19" spans="1:11" ht="48.75" customHeight="1">
      <c r="A19" s="2" t="s">
        <v>64</v>
      </c>
      <c r="B19" s="4" t="s">
        <v>41</v>
      </c>
      <c r="C19" s="85">
        <v>6040</v>
      </c>
      <c r="D19" s="42">
        <v>4542.88</v>
      </c>
      <c r="E19" s="33">
        <f>SUM(D19/C19)*100</f>
        <v>75.21324503311259</v>
      </c>
      <c r="F19" s="33">
        <f aca="true" t="shared" si="4" ref="F19:F31">SUM(75-E19)</f>
        <v>-0.21324503311258525</v>
      </c>
      <c r="G19" s="85">
        <v>5915</v>
      </c>
      <c r="H19" s="69">
        <v>3490.49</v>
      </c>
      <c r="I19" s="99">
        <f>SUM(H19/G19)*100</f>
        <v>59.010819949281476</v>
      </c>
      <c r="J19" s="99">
        <f>SUM(75-I19)</f>
        <v>15.989180050718524</v>
      </c>
      <c r="K19" s="99">
        <f t="shared" si="3"/>
        <v>-23.165701053076475</v>
      </c>
    </row>
    <row r="20" spans="1:11" ht="78.75" customHeight="1" hidden="1">
      <c r="A20" s="2" t="s">
        <v>65</v>
      </c>
      <c r="B20" s="4" t="s">
        <v>66</v>
      </c>
      <c r="C20" s="85">
        <v>0</v>
      </c>
      <c r="D20" s="42">
        <v>0</v>
      </c>
      <c r="E20" s="33"/>
      <c r="F20" s="33">
        <f t="shared" si="4"/>
        <v>75</v>
      </c>
      <c r="G20" s="85">
        <v>0</v>
      </c>
      <c r="H20" s="69">
        <v>0</v>
      </c>
      <c r="I20" s="99"/>
      <c r="J20" s="99">
        <f>SUM(100-I20)</f>
        <v>100</v>
      </c>
      <c r="K20" s="99"/>
    </row>
    <row r="21" spans="1:11" ht="33.75" customHeight="1">
      <c r="A21" s="2" t="s">
        <v>67</v>
      </c>
      <c r="B21" s="4" t="s">
        <v>42</v>
      </c>
      <c r="C21" s="85">
        <v>1</v>
      </c>
      <c r="D21" s="42">
        <v>0.98</v>
      </c>
      <c r="E21" s="33">
        <f aca="true" t="shared" si="5" ref="E21:E26">SUM(D21/C21)*100</f>
        <v>98</v>
      </c>
      <c r="F21" s="33">
        <f t="shared" si="4"/>
        <v>-23</v>
      </c>
      <c r="G21" s="85">
        <v>0</v>
      </c>
      <c r="H21" s="69">
        <v>0.53</v>
      </c>
      <c r="I21" s="99"/>
      <c r="J21" s="99"/>
      <c r="K21" s="99">
        <f t="shared" si="3"/>
        <v>-45.91836734693877</v>
      </c>
    </row>
    <row r="22" spans="1:11" ht="35.25" customHeight="1">
      <c r="A22" s="1" t="s">
        <v>68</v>
      </c>
      <c r="B22" s="20" t="s">
        <v>13</v>
      </c>
      <c r="C22" s="86">
        <f>SUM(C23:C24)</f>
        <v>2100</v>
      </c>
      <c r="D22" s="41">
        <f>SUM(D23:D24)</f>
        <v>2094.07</v>
      </c>
      <c r="E22" s="7">
        <f t="shared" si="5"/>
        <v>99.71761904761905</v>
      </c>
      <c r="F22" s="7">
        <f t="shared" si="4"/>
        <v>-24.717619047619053</v>
      </c>
      <c r="G22" s="86">
        <f>SUM(G23:G24)</f>
        <v>100</v>
      </c>
      <c r="H22" s="97">
        <f>SUM(H23:H24)</f>
        <v>64.71</v>
      </c>
      <c r="I22" s="98">
        <f aca="true" t="shared" si="6" ref="I22:I30">SUM(H22/G22)*100</f>
        <v>64.71</v>
      </c>
      <c r="J22" s="98">
        <f>SUM(75-I22)</f>
        <v>10.290000000000006</v>
      </c>
      <c r="K22" s="98">
        <f>SUM(H22/D22*100-100)</f>
        <v>-96.9098454206402</v>
      </c>
    </row>
    <row r="23" spans="1:11" s="21" customFormat="1" ht="35.25" customHeight="1">
      <c r="A23" s="2" t="s">
        <v>69</v>
      </c>
      <c r="B23" s="9" t="s">
        <v>13</v>
      </c>
      <c r="C23" s="85">
        <v>2076</v>
      </c>
      <c r="D23" s="42">
        <v>2070.27</v>
      </c>
      <c r="E23" s="33">
        <f t="shared" si="5"/>
        <v>99.72398843930635</v>
      </c>
      <c r="F23" s="33">
        <f t="shared" si="4"/>
        <v>-24.723988439306353</v>
      </c>
      <c r="G23" s="85">
        <v>100</v>
      </c>
      <c r="H23" s="69">
        <v>64.71</v>
      </c>
      <c r="I23" s="99">
        <f t="shared" si="6"/>
        <v>64.71</v>
      </c>
      <c r="J23" s="99">
        <f>SUM(75-I23)</f>
        <v>10.290000000000006</v>
      </c>
      <c r="K23" s="99">
        <f>SUM(H23/D23*100-100)</f>
        <v>-96.87432074077294</v>
      </c>
    </row>
    <row r="24" spans="1:11" s="21" customFormat="1" ht="48" customHeight="1">
      <c r="A24" s="2" t="s">
        <v>70</v>
      </c>
      <c r="B24" s="9" t="s">
        <v>71</v>
      </c>
      <c r="C24" s="85">
        <v>24</v>
      </c>
      <c r="D24" s="42">
        <v>23.8</v>
      </c>
      <c r="E24" s="33">
        <f t="shared" si="5"/>
        <v>99.16666666666667</v>
      </c>
      <c r="F24" s="33">
        <f t="shared" si="4"/>
        <v>-24.16666666666667</v>
      </c>
      <c r="G24" s="85">
        <v>0</v>
      </c>
      <c r="H24" s="69">
        <v>0</v>
      </c>
      <c r="I24" s="99"/>
      <c r="J24" s="99"/>
      <c r="K24" s="99"/>
    </row>
    <row r="25" spans="1:11" ht="26.25" customHeight="1">
      <c r="A25" s="1" t="s">
        <v>72</v>
      </c>
      <c r="B25" s="20" t="s">
        <v>14</v>
      </c>
      <c r="C25" s="86">
        <f>SUM(C26:C27)</f>
        <v>163</v>
      </c>
      <c r="D25" s="41">
        <f>SUM(D26:D27)</f>
        <v>163.52</v>
      </c>
      <c r="E25" s="7">
        <f t="shared" si="5"/>
        <v>100.31901840490798</v>
      </c>
      <c r="F25" s="7">
        <f t="shared" si="4"/>
        <v>-25.31901840490798</v>
      </c>
      <c r="G25" s="86">
        <f>SUM(G26:G27)</f>
        <v>140</v>
      </c>
      <c r="H25" s="100">
        <f>SUM(H26:H27)</f>
        <v>78.55</v>
      </c>
      <c r="I25" s="98">
        <f t="shared" si="6"/>
        <v>56.107142857142854</v>
      </c>
      <c r="J25" s="98">
        <f aca="true" t="shared" si="7" ref="J25:J51">SUM(75-I25)</f>
        <v>18.892857142857146</v>
      </c>
      <c r="K25" s="98">
        <f>SUM(H25/D25*100-100)</f>
        <v>-51.9630626223092</v>
      </c>
    </row>
    <row r="26" spans="1:11" s="21" customFormat="1" ht="26.25" customHeight="1">
      <c r="A26" s="2" t="s">
        <v>73</v>
      </c>
      <c r="B26" s="9" t="s">
        <v>14</v>
      </c>
      <c r="C26" s="85">
        <v>163</v>
      </c>
      <c r="D26" s="42">
        <v>163.52</v>
      </c>
      <c r="E26" s="33">
        <f t="shared" si="5"/>
        <v>100.31901840490798</v>
      </c>
      <c r="F26" s="33">
        <f t="shared" si="4"/>
        <v>-25.31901840490798</v>
      </c>
      <c r="G26" s="85">
        <v>140</v>
      </c>
      <c r="H26" s="69">
        <v>78.55</v>
      </c>
      <c r="I26" s="99">
        <f t="shared" si="6"/>
        <v>56.107142857142854</v>
      </c>
      <c r="J26" s="99">
        <f t="shared" si="7"/>
        <v>18.892857142857146</v>
      </c>
      <c r="K26" s="99">
        <f>SUM(H26/D26*100-100)</f>
        <v>-51.9630626223092</v>
      </c>
    </row>
    <row r="27" spans="1:11" s="21" customFormat="1" ht="38.25" customHeight="1" hidden="1">
      <c r="A27" s="2" t="s">
        <v>74</v>
      </c>
      <c r="B27" s="9" t="s">
        <v>75</v>
      </c>
      <c r="C27" s="85">
        <v>0</v>
      </c>
      <c r="D27" s="42">
        <v>0</v>
      </c>
      <c r="E27" s="33"/>
      <c r="F27" s="33">
        <f t="shared" si="4"/>
        <v>75</v>
      </c>
      <c r="G27" s="85">
        <v>0</v>
      </c>
      <c r="H27" s="69">
        <v>0</v>
      </c>
      <c r="I27" s="99"/>
      <c r="J27" s="99">
        <f t="shared" si="7"/>
        <v>75</v>
      </c>
      <c r="K27" s="99"/>
    </row>
    <row r="28" spans="1:11" ht="57.75" customHeight="1">
      <c r="A28" s="1" t="s">
        <v>76</v>
      </c>
      <c r="B28" s="20" t="s">
        <v>15</v>
      </c>
      <c r="C28" s="86">
        <v>2355</v>
      </c>
      <c r="D28" s="41">
        <v>1578.54</v>
      </c>
      <c r="E28" s="7">
        <f>SUM(D28/C28)*100</f>
        <v>67.02929936305733</v>
      </c>
      <c r="F28" s="7">
        <f t="shared" si="4"/>
        <v>7.9707006369426665</v>
      </c>
      <c r="G28" s="86">
        <v>2430</v>
      </c>
      <c r="H28" s="97">
        <v>1907.06</v>
      </c>
      <c r="I28" s="98">
        <f t="shared" si="6"/>
        <v>78.47983539094649</v>
      </c>
      <c r="J28" s="98">
        <f t="shared" si="7"/>
        <v>-3.4798353909464907</v>
      </c>
      <c r="K28" s="98">
        <f>SUM(H28/D28*100-100)</f>
        <v>20.811636068772415</v>
      </c>
    </row>
    <row r="29" spans="1:11" ht="24" customHeight="1">
      <c r="A29" s="1" t="s">
        <v>77</v>
      </c>
      <c r="B29" s="20" t="s">
        <v>16</v>
      </c>
      <c r="C29" s="86">
        <f>SUM(C30:C31)</f>
        <v>1850</v>
      </c>
      <c r="D29" s="41">
        <f>SUM(D30:D31)</f>
        <v>1525.8</v>
      </c>
      <c r="E29" s="7">
        <f>SUM(D29/C29)*100</f>
        <v>82.47567567567567</v>
      </c>
      <c r="F29" s="7">
        <f t="shared" si="4"/>
        <v>-7.475675675675674</v>
      </c>
      <c r="G29" s="86">
        <f>SUM(G30:G31)</f>
        <v>1856</v>
      </c>
      <c r="H29" s="97">
        <f>SUM(H30:H31)</f>
        <v>1211.77</v>
      </c>
      <c r="I29" s="98">
        <f t="shared" si="6"/>
        <v>65.28933189655173</v>
      </c>
      <c r="J29" s="98">
        <f t="shared" si="7"/>
        <v>9.71066810344827</v>
      </c>
      <c r="K29" s="98">
        <f>SUM(H29/D29*100-100)</f>
        <v>-20.581334381963558</v>
      </c>
    </row>
    <row r="30" spans="1:11" ht="61.5" customHeight="1">
      <c r="A30" s="2" t="s">
        <v>78</v>
      </c>
      <c r="B30" s="9" t="s">
        <v>29</v>
      </c>
      <c r="C30" s="85">
        <v>1830</v>
      </c>
      <c r="D30" s="42">
        <v>1500.8</v>
      </c>
      <c r="E30" s="33">
        <f>SUM(D30/C30)*100</f>
        <v>82.01092896174863</v>
      </c>
      <c r="F30" s="33">
        <f t="shared" si="4"/>
        <v>-7.010928961748633</v>
      </c>
      <c r="G30" s="85">
        <v>1836</v>
      </c>
      <c r="H30" s="69">
        <v>1211.77</v>
      </c>
      <c r="I30" s="99">
        <f t="shared" si="6"/>
        <v>66.00054466230937</v>
      </c>
      <c r="J30" s="99">
        <f t="shared" si="7"/>
        <v>8.999455337690634</v>
      </c>
      <c r="K30" s="99">
        <f>SUM(H30/D30*100-100)</f>
        <v>-19.258395522388057</v>
      </c>
    </row>
    <row r="31" spans="1:11" ht="37.5" customHeight="1">
      <c r="A31" s="2" t="s">
        <v>164</v>
      </c>
      <c r="B31" s="9" t="s">
        <v>17</v>
      </c>
      <c r="C31" s="85">
        <v>20</v>
      </c>
      <c r="D31" s="42">
        <v>25</v>
      </c>
      <c r="E31" s="33">
        <f>SUM(D31/C31)*100</f>
        <v>125</v>
      </c>
      <c r="F31" s="33">
        <f t="shared" si="4"/>
        <v>-50</v>
      </c>
      <c r="G31" s="85">
        <v>20</v>
      </c>
      <c r="H31" s="69">
        <v>0</v>
      </c>
      <c r="I31" s="99">
        <f>SUM(H31/G31)*100</f>
        <v>0</v>
      </c>
      <c r="J31" s="99">
        <f t="shared" si="7"/>
        <v>75</v>
      </c>
      <c r="K31" s="99"/>
    </row>
    <row r="32" spans="1:11" ht="44.25" customHeight="1" hidden="1">
      <c r="A32" s="1" t="s">
        <v>79</v>
      </c>
      <c r="B32" s="20" t="s">
        <v>18</v>
      </c>
      <c r="C32" s="77">
        <f>SUM(C33:C34)</f>
        <v>0</v>
      </c>
      <c r="D32" s="72">
        <f>SUM(D33:D34)</f>
        <v>0</v>
      </c>
      <c r="E32" s="73"/>
      <c r="F32" s="73">
        <f>SUM(100-E32)</f>
        <v>100</v>
      </c>
      <c r="G32" s="86">
        <f>SUM(G33:G34)</f>
        <v>0</v>
      </c>
      <c r="H32" s="97">
        <f>SUM(H33:H34)</f>
        <v>0</v>
      </c>
      <c r="I32" s="98"/>
      <c r="J32" s="98">
        <f t="shared" si="7"/>
        <v>75</v>
      </c>
      <c r="K32" s="98"/>
    </row>
    <row r="33" spans="1:11" s="21" customFormat="1" ht="35.25" customHeight="1" hidden="1">
      <c r="A33" s="2" t="s">
        <v>80</v>
      </c>
      <c r="B33" s="9" t="s">
        <v>81</v>
      </c>
      <c r="C33" s="65">
        <v>0</v>
      </c>
      <c r="D33" s="75">
        <v>0</v>
      </c>
      <c r="E33" s="71"/>
      <c r="F33" s="71">
        <f>SUM(100-E33)</f>
        <v>100</v>
      </c>
      <c r="G33" s="85">
        <v>0</v>
      </c>
      <c r="H33" s="69">
        <v>0</v>
      </c>
      <c r="I33" s="99"/>
      <c r="J33" s="99">
        <f t="shared" si="7"/>
        <v>75</v>
      </c>
      <c r="K33" s="99"/>
    </row>
    <row r="34" spans="1:11" s="21" customFormat="1" ht="78" customHeight="1" hidden="1">
      <c r="A34" s="2" t="s">
        <v>82</v>
      </c>
      <c r="B34" s="9" t="s">
        <v>83</v>
      </c>
      <c r="C34" s="65">
        <v>0</v>
      </c>
      <c r="D34" s="75">
        <v>0</v>
      </c>
      <c r="E34" s="71"/>
      <c r="F34" s="71">
        <f>SUM(100-E34)</f>
        <v>100</v>
      </c>
      <c r="G34" s="85">
        <v>0</v>
      </c>
      <c r="H34" s="69">
        <v>0</v>
      </c>
      <c r="I34" s="99"/>
      <c r="J34" s="99">
        <f t="shared" si="7"/>
        <v>75</v>
      </c>
      <c r="K34" s="99"/>
    </row>
    <row r="35" spans="1:11" ht="48" customHeight="1">
      <c r="A35" s="1" t="s">
        <v>84</v>
      </c>
      <c r="B35" s="20" t="s">
        <v>19</v>
      </c>
      <c r="C35" s="86">
        <f>SUM(C36:C44)</f>
        <v>4282.6</v>
      </c>
      <c r="D35" s="41">
        <f>SUM(D36:D44)</f>
        <v>3522.1500000000005</v>
      </c>
      <c r="E35" s="7">
        <f>SUM(D35/C35)*100</f>
        <v>82.24326343809835</v>
      </c>
      <c r="F35" s="7">
        <f aca="true" t="shared" si="8" ref="F35:F79">SUM(75-E35)</f>
        <v>-7.243263438098353</v>
      </c>
      <c r="G35" s="86">
        <f>SUM(G36:G44)</f>
        <v>4109</v>
      </c>
      <c r="H35" s="97">
        <f>SUM(H36:H44)</f>
        <v>3403.92</v>
      </c>
      <c r="I35" s="98">
        <f aca="true" t="shared" si="9" ref="I35:I45">SUM(H35/G35)*100</f>
        <v>82.84059381844732</v>
      </c>
      <c r="J35" s="98">
        <f t="shared" si="7"/>
        <v>-7.840593818447317</v>
      </c>
      <c r="K35" s="98">
        <f>SUM(H35/D35*100-100)</f>
        <v>-3.356756526553397</v>
      </c>
    </row>
    <row r="36" spans="1:11" ht="60.75" customHeight="1">
      <c r="A36" s="2" t="s">
        <v>85</v>
      </c>
      <c r="B36" s="9" t="s">
        <v>43</v>
      </c>
      <c r="C36" s="85">
        <v>7.6</v>
      </c>
      <c r="D36" s="42">
        <v>7.62</v>
      </c>
      <c r="E36" s="33">
        <f>SUM(D36/C36)*100</f>
        <v>100.26315789473685</v>
      </c>
      <c r="F36" s="33">
        <f t="shared" si="8"/>
        <v>-25.26315789473685</v>
      </c>
      <c r="G36" s="85">
        <v>2</v>
      </c>
      <c r="H36" s="69">
        <v>3.16</v>
      </c>
      <c r="I36" s="99">
        <f t="shared" si="9"/>
        <v>158</v>
      </c>
      <c r="J36" s="99">
        <f t="shared" si="7"/>
        <v>-83</v>
      </c>
      <c r="K36" s="99"/>
    </row>
    <row r="37" spans="1:11" s="21" customFormat="1" ht="45.75" customHeight="1" hidden="1">
      <c r="A37" s="2" t="s">
        <v>86</v>
      </c>
      <c r="B37" s="9" t="s">
        <v>37</v>
      </c>
      <c r="C37" s="85">
        <v>0</v>
      </c>
      <c r="D37" s="42">
        <v>0</v>
      </c>
      <c r="E37" s="33"/>
      <c r="F37" s="33">
        <f t="shared" si="8"/>
        <v>75</v>
      </c>
      <c r="G37" s="85">
        <v>0</v>
      </c>
      <c r="H37" s="69">
        <v>0</v>
      </c>
      <c r="I37" s="99"/>
      <c r="J37" s="99">
        <f t="shared" si="7"/>
        <v>75</v>
      </c>
      <c r="K37" s="99"/>
    </row>
    <row r="38" spans="1:11" ht="106.5" customHeight="1">
      <c r="A38" s="2" t="s">
        <v>87</v>
      </c>
      <c r="B38" s="9" t="s">
        <v>45</v>
      </c>
      <c r="C38" s="85">
        <v>1771</v>
      </c>
      <c r="D38" s="42">
        <v>1473.96</v>
      </c>
      <c r="E38" s="33">
        <f aca="true" t="shared" si="10" ref="E38:E46">SUM(D38/C38)*100</f>
        <v>83.227555053642</v>
      </c>
      <c r="F38" s="33">
        <f t="shared" si="8"/>
        <v>-8.227555053642007</v>
      </c>
      <c r="G38" s="85">
        <v>2082</v>
      </c>
      <c r="H38" s="69">
        <v>1434.49</v>
      </c>
      <c r="I38" s="99">
        <f t="shared" si="9"/>
        <v>68.89961575408262</v>
      </c>
      <c r="J38" s="99">
        <f t="shared" si="7"/>
        <v>6.1003842459173825</v>
      </c>
      <c r="K38" s="99">
        <f aca="true" t="shared" si="11" ref="K38:K46">SUM(H38/D38*100-100)</f>
        <v>-2.6778202936307594</v>
      </c>
    </row>
    <row r="39" spans="1:11" ht="90.75" customHeight="1">
      <c r="A39" s="2" t="s">
        <v>88</v>
      </c>
      <c r="B39" s="9" t="s">
        <v>31</v>
      </c>
      <c r="C39" s="85">
        <v>550</v>
      </c>
      <c r="D39" s="42">
        <v>457.86</v>
      </c>
      <c r="E39" s="33">
        <f t="shared" si="10"/>
        <v>83.24727272727273</v>
      </c>
      <c r="F39" s="33">
        <f t="shared" si="8"/>
        <v>-8.24727272727273</v>
      </c>
      <c r="G39" s="85">
        <v>492</v>
      </c>
      <c r="H39" s="69">
        <v>576.35</v>
      </c>
      <c r="I39" s="99">
        <f t="shared" si="9"/>
        <v>117.14430894308943</v>
      </c>
      <c r="J39" s="99">
        <f t="shared" si="7"/>
        <v>-42.14430894308943</v>
      </c>
      <c r="K39" s="99">
        <f t="shared" si="11"/>
        <v>25.87908967806753</v>
      </c>
    </row>
    <row r="40" spans="1:11" ht="87.75" customHeight="1">
      <c r="A40" s="2" t="s">
        <v>89</v>
      </c>
      <c r="B40" s="9" t="s">
        <v>38</v>
      </c>
      <c r="C40" s="85">
        <v>110</v>
      </c>
      <c r="D40" s="42">
        <v>92.2</v>
      </c>
      <c r="E40" s="33">
        <f t="shared" si="10"/>
        <v>83.81818181818183</v>
      </c>
      <c r="F40" s="33">
        <f t="shared" si="8"/>
        <v>-8.818181818181827</v>
      </c>
      <c r="G40" s="85">
        <v>121</v>
      </c>
      <c r="H40" s="69">
        <v>50.38</v>
      </c>
      <c r="I40" s="99">
        <f t="shared" si="9"/>
        <v>41.63636363636364</v>
      </c>
      <c r="J40" s="99">
        <f t="shared" si="7"/>
        <v>33.36363636363636</v>
      </c>
      <c r="K40" s="99">
        <f t="shared" si="11"/>
        <v>-45.35791757049892</v>
      </c>
    </row>
    <row r="41" spans="1:11" ht="89.25" customHeight="1">
      <c r="A41" s="2" t="s">
        <v>90</v>
      </c>
      <c r="B41" s="9" t="s">
        <v>20</v>
      </c>
      <c r="C41" s="85">
        <v>700</v>
      </c>
      <c r="D41" s="42">
        <v>551</v>
      </c>
      <c r="E41" s="33">
        <f t="shared" si="10"/>
        <v>78.71428571428571</v>
      </c>
      <c r="F41" s="33">
        <f t="shared" si="8"/>
        <v>-3.714285714285708</v>
      </c>
      <c r="G41" s="85">
        <v>533</v>
      </c>
      <c r="H41" s="69">
        <v>398.91</v>
      </c>
      <c r="I41" s="99">
        <f t="shared" si="9"/>
        <v>74.8424015009381</v>
      </c>
      <c r="J41" s="99">
        <f t="shared" si="7"/>
        <v>0.15759849906190482</v>
      </c>
      <c r="K41" s="99">
        <f t="shared" si="11"/>
        <v>-27.60254083484574</v>
      </c>
    </row>
    <row r="42" spans="1:11" ht="45.75" customHeight="1">
      <c r="A42" s="2" t="s">
        <v>91</v>
      </c>
      <c r="B42" s="9" t="s">
        <v>21</v>
      </c>
      <c r="C42" s="6">
        <v>639</v>
      </c>
      <c r="D42" s="42">
        <v>516.64</v>
      </c>
      <c r="E42" s="33">
        <f t="shared" si="10"/>
        <v>80.85133020344287</v>
      </c>
      <c r="F42" s="33">
        <f t="shared" si="8"/>
        <v>-5.8513302034428705</v>
      </c>
      <c r="G42" s="6">
        <v>360</v>
      </c>
      <c r="H42" s="69">
        <v>510.84</v>
      </c>
      <c r="I42" s="99">
        <f t="shared" si="9"/>
        <v>141.9</v>
      </c>
      <c r="J42" s="99">
        <f t="shared" si="7"/>
        <v>-66.9</v>
      </c>
      <c r="K42" s="99">
        <f t="shared" si="11"/>
        <v>-1.1226385877980931</v>
      </c>
    </row>
    <row r="43" spans="1:11" ht="135" customHeight="1">
      <c r="A43" s="2" t="s">
        <v>212</v>
      </c>
      <c r="B43" s="9" t="s">
        <v>233</v>
      </c>
      <c r="C43" s="6">
        <v>119</v>
      </c>
      <c r="D43" s="42">
        <v>89.3</v>
      </c>
      <c r="E43" s="33">
        <f>SUM(D43/C43)*100</f>
        <v>75.04201680672269</v>
      </c>
      <c r="F43" s="33">
        <f t="shared" si="8"/>
        <v>-0.042016806722685374</v>
      </c>
      <c r="G43" s="6">
        <v>119</v>
      </c>
      <c r="H43" s="69">
        <v>89.4</v>
      </c>
      <c r="I43" s="99">
        <f>SUM(H43/G43)*100</f>
        <v>75.12605042016807</v>
      </c>
      <c r="J43" s="99">
        <f t="shared" si="7"/>
        <v>-0.12605042016807033</v>
      </c>
      <c r="K43" s="99">
        <f t="shared" si="11"/>
        <v>0.11198208286675992</v>
      </c>
    </row>
    <row r="44" spans="1:11" ht="91.5" customHeight="1">
      <c r="A44" s="2" t="s">
        <v>92</v>
      </c>
      <c r="B44" s="9" t="s">
        <v>22</v>
      </c>
      <c r="C44" s="6">
        <v>386</v>
      </c>
      <c r="D44" s="42">
        <v>333.57</v>
      </c>
      <c r="E44" s="33">
        <f t="shared" si="10"/>
        <v>86.41709844559585</v>
      </c>
      <c r="F44" s="33">
        <f t="shared" si="8"/>
        <v>-11.417098445595855</v>
      </c>
      <c r="G44" s="6">
        <v>400</v>
      </c>
      <c r="H44" s="69">
        <v>340.39</v>
      </c>
      <c r="I44" s="99">
        <f t="shared" si="9"/>
        <v>85.0975</v>
      </c>
      <c r="J44" s="99">
        <f t="shared" si="7"/>
        <v>-10.097499999999997</v>
      </c>
      <c r="K44" s="99">
        <f t="shared" si="11"/>
        <v>2.044548370656841</v>
      </c>
    </row>
    <row r="45" spans="1:11" ht="30" customHeight="1">
      <c r="A45" s="1" t="s">
        <v>93</v>
      </c>
      <c r="B45" s="20" t="s">
        <v>23</v>
      </c>
      <c r="C45" s="84">
        <f>SUM(C46:C49)</f>
        <v>42</v>
      </c>
      <c r="D45" s="41">
        <f>SUM(D46:D49)</f>
        <v>44.54</v>
      </c>
      <c r="E45" s="7">
        <f t="shared" si="10"/>
        <v>106.04761904761904</v>
      </c>
      <c r="F45" s="7">
        <f t="shared" si="8"/>
        <v>-31.047619047619037</v>
      </c>
      <c r="G45" s="84">
        <f>SUM(G46:G49)</f>
        <v>59</v>
      </c>
      <c r="H45" s="97">
        <f>SUM(H46:H49)</f>
        <v>39.230000000000004</v>
      </c>
      <c r="I45" s="98">
        <f t="shared" si="9"/>
        <v>66.49152542372883</v>
      </c>
      <c r="J45" s="98">
        <f t="shared" si="7"/>
        <v>8.508474576271169</v>
      </c>
      <c r="K45" s="98">
        <f t="shared" si="11"/>
        <v>-11.921867983834744</v>
      </c>
    </row>
    <row r="46" spans="1:11" s="21" customFormat="1" ht="31.5" customHeight="1">
      <c r="A46" s="2" t="s">
        <v>94</v>
      </c>
      <c r="B46" s="9" t="s">
        <v>98</v>
      </c>
      <c r="C46" s="6">
        <v>33.2</v>
      </c>
      <c r="D46" s="42">
        <v>27.68</v>
      </c>
      <c r="E46" s="33">
        <f t="shared" si="10"/>
        <v>83.37349397590361</v>
      </c>
      <c r="F46" s="33">
        <f t="shared" si="8"/>
        <v>-8.373493975903614</v>
      </c>
      <c r="G46" s="6">
        <v>33</v>
      </c>
      <c r="H46" s="69">
        <v>22.23</v>
      </c>
      <c r="I46" s="99">
        <f>SUM(H46/G46)*100</f>
        <v>67.36363636363637</v>
      </c>
      <c r="J46" s="99">
        <f t="shared" si="7"/>
        <v>7.636363636363626</v>
      </c>
      <c r="K46" s="99">
        <f t="shared" si="11"/>
        <v>-19.6893063583815</v>
      </c>
    </row>
    <row r="47" spans="1:11" s="21" customFormat="1" ht="30" customHeight="1" hidden="1">
      <c r="A47" s="2" t="s">
        <v>95</v>
      </c>
      <c r="B47" s="9" t="s">
        <v>99</v>
      </c>
      <c r="C47" s="6">
        <v>0</v>
      </c>
      <c r="D47" s="42">
        <v>0</v>
      </c>
      <c r="E47" s="33"/>
      <c r="F47" s="33">
        <f t="shared" si="8"/>
        <v>75</v>
      </c>
      <c r="G47" s="6">
        <v>0</v>
      </c>
      <c r="H47" s="69">
        <v>0</v>
      </c>
      <c r="I47" s="99"/>
      <c r="J47" s="99">
        <f t="shared" si="7"/>
        <v>75</v>
      </c>
      <c r="K47" s="99"/>
    </row>
    <row r="48" spans="1:11" s="21" customFormat="1" ht="30" customHeight="1">
      <c r="A48" s="2" t="s">
        <v>96</v>
      </c>
      <c r="B48" s="9" t="s">
        <v>100</v>
      </c>
      <c r="C48" s="6">
        <v>8</v>
      </c>
      <c r="D48" s="42">
        <v>16.98</v>
      </c>
      <c r="E48" s="33">
        <f>SUM(D48/C48)*100</f>
        <v>212.25</v>
      </c>
      <c r="F48" s="33">
        <f t="shared" si="8"/>
        <v>-137.25</v>
      </c>
      <c r="G48" s="6">
        <v>25</v>
      </c>
      <c r="H48" s="69">
        <v>16.53</v>
      </c>
      <c r="I48" s="99">
        <f>SUM(H48/G48)*100</f>
        <v>66.12</v>
      </c>
      <c r="J48" s="99">
        <f t="shared" si="7"/>
        <v>8.879999999999995</v>
      </c>
      <c r="K48" s="99">
        <f>SUM(H48/D48*100-100)</f>
        <v>-2.65017667844522</v>
      </c>
    </row>
    <row r="49" spans="1:11" s="21" customFormat="1" ht="30" customHeight="1">
      <c r="A49" s="2" t="s">
        <v>97</v>
      </c>
      <c r="B49" s="9" t="s">
        <v>101</v>
      </c>
      <c r="C49" s="6">
        <f>SUM(C50:C51)</f>
        <v>0.8</v>
      </c>
      <c r="D49" s="42">
        <f>SUM(D50:D51)</f>
        <v>-0.12</v>
      </c>
      <c r="E49" s="33">
        <f>SUM(D49/C49)*100</f>
        <v>-15</v>
      </c>
      <c r="F49" s="33">
        <f t="shared" si="8"/>
        <v>90</v>
      </c>
      <c r="G49" s="6">
        <f>SUM(G50:G51)</f>
        <v>1</v>
      </c>
      <c r="H49" s="69">
        <f>SUM(H50:H51)</f>
        <v>0.47</v>
      </c>
      <c r="I49" s="99">
        <f>SUM(H49/G49)*100</f>
        <v>47</v>
      </c>
      <c r="J49" s="99">
        <f t="shared" si="7"/>
        <v>28</v>
      </c>
      <c r="K49" s="99">
        <f>SUM(H49/D49*100-100)</f>
        <v>-491.66666666666663</v>
      </c>
    </row>
    <row r="50" spans="1:11" s="21" customFormat="1" ht="30" customHeight="1">
      <c r="A50" s="2" t="s">
        <v>102</v>
      </c>
      <c r="B50" s="9" t="s">
        <v>104</v>
      </c>
      <c r="C50" s="6">
        <v>0.8</v>
      </c>
      <c r="D50" s="42">
        <v>0.48</v>
      </c>
      <c r="E50" s="33">
        <f>SUM(D50/C50)*100</f>
        <v>60</v>
      </c>
      <c r="F50" s="33">
        <f t="shared" si="8"/>
        <v>15</v>
      </c>
      <c r="G50" s="6">
        <v>1</v>
      </c>
      <c r="H50" s="69">
        <v>0.47</v>
      </c>
      <c r="I50" s="99">
        <f>SUM(H50/G50)*100</f>
        <v>47</v>
      </c>
      <c r="J50" s="99">
        <f t="shared" si="7"/>
        <v>28</v>
      </c>
      <c r="K50" s="99">
        <f>SUM(H50/D50*100-100)</f>
        <v>-2.083333333333343</v>
      </c>
    </row>
    <row r="51" spans="1:11" s="21" customFormat="1" ht="30" customHeight="1">
      <c r="A51" s="2" t="s">
        <v>232</v>
      </c>
      <c r="B51" s="9" t="s">
        <v>104</v>
      </c>
      <c r="C51" s="6">
        <v>0</v>
      </c>
      <c r="D51" s="42">
        <v>-0.6</v>
      </c>
      <c r="E51" s="33"/>
      <c r="F51" s="33">
        <f t="shared" si="8"/>
        <v>75</v>
      </c>
      <c r="G51" s="6">
        <v>0</v>
      </c>
      <c r="H51" s="69">
        <v>0</v>
      </c>
      <c r="I51" s="99"/>
      <c r="J51" s="99">
        <f t="shared" si="7"/>
        <v>75</v>
      </c>
      <c r="K51" s="99"/>
    </row>
    <row r="52" spans="1:11" s="21" customFormat="1" ht="30" customHeight="1" hidden="1">
      <c r="A52" s="2" t="s">
        <v>103</v>
      </c>
      <c r="B52" s="9" t="s">
        <v>104</v>
      </c>
      <c r="C52" s="74">
        <v>0</v>
      </c>
      <c r="D52" s="75">
        <v>0</v>
      </c>
      <c r="E52" s="71"/>
      <c r="F52" s="71">
        <f t="shared" si="8"/>
        <v>75</v>
      </c>
      <c r="G52" s="6">
        <v>0</v>
      </c>
      <c r="H52" s="69">
        <v>0</v>
      </c>
      <c r="I52" s="99"/>
      <c r="J52" s="99">
        <f>SUM(50-I52)</f>
        <v>50</v>
      </c>
      <c r="K52" s="99"/>
    </row>
    <row r="53" spans="1:11" ht="27" customHeight="1">
      <c r="A53" s="1" t="s">
        <v>105</v>
      </c>
      <c r="B53" s="20" t="s">
        <v>30</v>
      </c>
      <c r="C53" s="84">
        <f>SUM(C54:C55)</f>
        <v>205</v>
      </c>
      <c r="D53" s="41">
        <f>SUM(D54:D55)</f>
        <v>182.33</v>
      </c>
      <c r="E53" s="7">
        <f>SUM(D53/C53)*100</f>
        <v>88.94146341463414</v>
      </c>
      <c r="F53" s="7">
        <f t="shared" si="8"/>
        <v>-13.941463414634143</v>
      </c>
      <c r="G53" s="84">
        <f>SUM(G54:G55)</f>
        <v>118</v>
      </c>
      <c r="H53" s="97">
        <f>SUM(H54:H55)</f>
        <v>154.48</v>
      </c>
      <c r="I53" s="98">
        <f>SUM(H53/G53)*100</f>
        <v>130.91525423728814</v>
      </c>
      <c r="J53" s="98">
        <f aca="true" t="shared" si="12" ref="J53:J63">SUM(75-I53)</f>
        <v>-55.91525423728814</v>
      </c>
      <c r="K53" s="98">
        <f aca="true" t="shared" si="13" ref="K53:K58">SUM(H53/D53*100-100)</f>
        <v>-15.274502276092804</v>
      </c>
    </row>
    <row r="54" spans="1:11" ht="45" customHeight="1" hidden="1">
      <c r="A54" s="2" t="s">
        <v>35</v>
      </c>
      <c r="B54" s="9" t="s">
        <v>36</v>
      </c>
      <c r="C54" s="6">
        <v>0</v>
      </c>
      <c r="D54" s="42">
        <v>0</v>
      </c>
      <c r="E54" s="33"/>
      <c r="F54" s="33">
        <f t="shared" si="8"/>
        <v>75</v>
      </c>
      <c r="G54" s="6">
        <v>0</v>
      </c>
      <c r="H54" s="69">
        <v>0</v>
      </c>
      <c r="I54" s="99"/>
      <c r="J54" s="99">
        <f t="shared" si="12"/>
        <v>75</v>
      </c>
      <c r="K54" s="99" t="e">
        <f t="shared" si="13"/>
        <v>#DIV/0!</v>
      </c>
    </row>
    <row r="55" spans="1:11" ht="34.5" customHeight="1">
      <c r="A55" s="2" t="s">
        <v>106</v>
      </c>
      <c r="B55" s="9" t="s">
        <v>24</v>
      </c>
      <c r="C55" s="6">
        <v>205</v>
      </c>
      <c r="D55" s="42">
        <v>182.33</v>
      </c>
      <c r="E55" s="33">
        <f>SUM(D55/C55)*100</f>
        <v>88.94146341463414</v>
      </c>
      <c r="F55" s="33">
        <f t="shared" si="8"/>
        <v>-13.941463414634143</v>
      </c>
      <c r="G55" s="6">
        <v>118</v>
      </c>
      <c r="H55" s="69">
        <v>154.48</v>
      </c>
      <c r="I55" s="99">
        <f>SUM(H55/G55)*100</f>
        <v>130.91525423728814</v>
      </c>
      <c r="J55" s="99">
        <f t="shared" si="12"/>
        <v>-55.91525423728814</v>
      </c>
      <c r="K55" s="99">
        <f t="shared" si="13"/>
        <v>-15.274502276092804</v>
      </c>
    </row>
    <row r="56" spans="1:11" ht="102.75" customHeight="1">
      <c r="A56" s="1" t="s">
        <v>107</v>
      </c>
      <c r="B56" s="20" t="s">
        <v>25</v>
      </c>
      <c r="C56" s="84">
        <v>511</v>
      </c>
      <c r="D56" s="41">
        <v>0</v>
      </c>
      <c r="E56" s="7">
        <f>SUM(D56/C56)*100</f>
        <v>0</v>
      </c>
      <c r="F56" s="7">
        <f t="shared" si="8"/>
        <v>75</v>
      </c>
      <c r="G56" s="84">
        <v>678</v>
      </c>
      <c r="H56" s="97">
        <v>758.4</v>
      </c>
      <c r="I56" s="98">
        <f>SUM(H56/G56)*100</f>
        <v>111.858407079646</v>
      </c>
      <c r="J56" s="98">
        <f t="shared" si="12"/>
        <v>-36.858407079646</v>
      </c>
      <c r="K56" s="98"/>
    </row>
    <row r="57" spans="1:11" ht="77.25" customHeight="1">
      <c r="A57" s="1" t="s">
        <v>108</v>
      </c>
      <c r="B57" s="20" t="s">
        <v>46</v>
      </c>
      <c r="C57" s="84">
        <v>700</v>
      </c>
      <c r="D57" s="41">
        <v>670</v>
      </c>
      <c r="E57" s="7">
        <f>SUM(D57/C57)*100</f>
        <v>95.71428571428572</v>
      </c>
      <c r="F57" s="7">
        <f t="shared" si="8"/>
        <v>-20.714285714285722</v>
      </c>
      <c r="G57" s="84">
        <v>530</v>
      </c>
      <c r="H57" s="97">
        <v>670.92</v>
      </c>
      <c r="I57" s="98">
        <f>SUM(H57/G57)*100</f>
        <v>126.588679245283</v>
      </c>
      <c r="J57" s="98">
        <f t="shared" si="12"/>
        <v>-51.588679245283004</v>
      </c>
      <c r="K57" s="98">
        <f t="shared" si="13"/>
        <v>0.13731343283581054</v>
      </c>
    </row>
    <row r="58" spans="1:11" ht="57" customHeight="1">
      <c r="A58" s="1" t="s">
        <v>109</v>
      </c>
      <c r="B58" s="20" t="s">
        <v>32</v>
      </c>
      <c r="C58" s="84">
        <v>130</v>
      </c>
      <c r="D58" s="41">
        <v>118.48</v>
      </c>
      <c r="E58" s="7">
        <f>SUM(D58/C58)*100</f>
        <v>91.13846153846154</v>
      </c>
      <c r="F58" s="7">
        <f t="shared" si="8"/>
        <v>-16.13846153846154</v>
      </c>
      <c r="G58" s="84">
        <v>100</v>
      </c>
      <c r="H58" s="97">
        <v>96.69</v>
      </c>
      <c r="I58" s="98">
        <f>SUM(H58/G58)*100</f>
        <v>96.69</v>
      </c>
      <c r="J58" s="98">
        <f t="shared" si="12"/>
        <v>-21.689999999999998</v>
      </c>
      <c r="K58" s="98">
        <f t="shared" si="13"/>
        <v>-18.39128966914248</v>
      </c>
    </row>
    <row r="59" spans="1:11" ht="57" customHeight="1" hidden="1">
      <c r="A59" s="1" t="s">
        <v>110</v>
      </c>
      <c r="B59" s="20" t="s">
        <v>44</v>
      </c>
      <c r="C59" s="76">
        <v>0</v>
      </c>
      <c r="D59" s="72">
        <v>0</v>
      </c>
      <c r="E59" s="73"/>
      <c r="F59" s="73">
        <f t="shared" si="8"/>
        <v>75</v>
      </c>
      <c r="G59" s="76">
        <v>0</v>
      </c>
      <c r="H59" s="79">
        <v>0</v>
      </c>
      <c r="I59" s="80"/>
      <c r="J59" s="80">
        <f t="shared" si="12"/>
        <v>75</v>
      </c>
      <c r="K59" s="80"/>
    </row>
    <row r="60" spans="1:11" ht="23.25" customHeight="1">
      <c r="A60" s="11" t="s">
        <v>111</v>
      </c>
      <c r="B60" s="12" t="s">
        <v>26</v>
      </c>
      <c r="C60" s="86">
        <f>SUM(C61:C80)</f>
        <v>753.4</v>
      </c>
      <c r="D60" s="41">
        <f>SUM(D61:D80)</f>
        <v>652.61</v>
      </c>
      <c r="E60" s="7">
        <f aca="true" t="shared" si="14" ref="E60:E65">SUM(D60/C60)*100</f>
        <v>86.62198035572074</v>
      </c>
      <c r="F60" s="7">
        <f t="shared" si="8"/>
        <v>-11.621980355720737</v>
      </c>
      <c r="G60" s="86">
        <f>SUM(G61:G80)</f>
        <v>637</v>
      </c>
      <c r="H60" s="97">
        <f>SUM(H61:H80)</f>
        <v>324.31</v>
      </c>
      <c r="I60" s="98">
        <f aca="true" t="shared" si="15" ref="I60:I69">SUM(H60/G60)*100</f>
        <v>50.91208791208791</v>
      </c>
      <c r="J60" s="98">
        <f t="shared" si="12"/>
        <v>24.087912087912088</v>
      </c>
      <c r="K60" s="98">
        <f>SUM(H60/D60*100-100)</f>
        <v>-50.30569559154778</v>
      </c>
    </row>
    <row r="61" spans="1:11" s="21" customFormat="1" ht="90.75" customHeight="1">
      <c r="A61" s="13" t="s">
        <v>168</v>
      </c>
      <c r="B61" s="14" t="s">
        <v>180</v>
      </c>
      <c r="C61" s="85">
        <v>4.9</v>
      </c>
      <c r="D61" s="42">
        <v>5.31</v>
      </c>
      <c r="E61" s="33">
        <f t="shared" si="14"/>
        <v>108.3673469387755</v>
      </c>
      <c r="F61" s="33">
        <f t="shared" si="8"/>
        <v>-33.3673469387755</v>
      </c>
      <c r="G61" s="85">
        <v>7.9</v>
      </c>
      <c r="H61" s="69">
        <v>7.29</v>
      </c>
      <c r="I61" s="99">
        <f t="shared" si="15"/>
        <v>92.27848101265822</v>
      </c>
      <c r="J61" s="99">
        <f t="shared" si="12"/>
        <v>-17.27848101265822</v>
      </c>
      <c r="K61" s="99">
        <f>SUM(H61/D61*100-100)</f>
        <v>37.288135593220346</v>
      </c>
    </row>
    <row r="62" spans="1:11" s="21" customFormat="1" ht="120" customHeight="1">
      <c r="A62" s="13" t="s">
        <v>169</v>
      </c>
      <c r="B62" s="14" t="s">
        <v>181</v>
      </c>
      <c r="C62" s="85">
        <v>12.5</v>
      </c>
      <c r="D62" s="42">
        <v>10.54</v>
      </c>
      <c r="E62" s="33">
        <f t="shared" si="14"/>
        <v>84.32</v>
      </c>
      <c r="F62" s="33">
        <f t="shared" si="8"/>
        <v>-9.319999999999993</v>
      </c>
      <c r="G62" s="85">
        <v>14.4</v>
      </c>
      <c r="H62" s="69">
        <v>9.86</v>
      </c>
      <c r="I62" s="99">
        <f t="shared" si="15"/>
        <v>68.47222222222221</v>
      </c>
      <c r="J62" s="99">
        <f t="shared" si="12"/>
        <v>6.527777777777786</v>
      </c>
      <c r="K62" s="99">
        <f>SUM(H62/D62*100-100)</f>
        <v>-6.451612903225794</v>
      </c>
    </row>
    <row r="63" spans="1:11" s="21" customFormat="1" ht="90" customHeight="1">
      <c r="A63" s="13" t="s">
        <v>170</v>
      </c>
      <c r="B63" s="14" t="s">
        <v>182</v>
      </c>
      <c r="C63" s="85">
        <v>23.1</v>
      </c>
      <c r="D63" s="42">
        <v>21.39</v>
      </c>
      <c r="E63" s="33">
        <f t="shared" si="14"/>
        <v>92.59740259740259</v>
      </c>
      <c r="F63" s="33">
        <f t="shared" si="8"/>
        <v>-17.597402597402592</v>
      </c>
      <c r="G63" s="85">
        <v>28.5</v>
      </c>
      <c r="H63" s="69">
        <v>10.05</v>
      </c>
      <c r="I63" s="99">
        <f t="shared" si="15"/>
        <v>35.26315789473685</v>
      </c>
      <c r="J63" s="99">
        <f t="shared" si="12"/>
        <v>39.73684210526315</v>
      </c>
      <c r="K63" s="99">
        <f>SUM(H63/D63*100-100)</f>
        <v>-53.015427769985976</v>
      </c>
    </row>
    <row r="64" spans="1:11" s="21" customFormat="1" ht="90" customHeight="1">
      <c r="A64" s="13" t="s">
        <v>213</v>
      </c>
      <c r="B64" s="14" t="s">
        <v>234</v>
      </c>
      <c r="C64" s="85">
        <v>10</v>
      </c>
      <c r="D64" s="42">
        <v>0</v>
      </c>
      <c r="E64" s="33">
        <f t="shared" si="14"/>
        <v>0</v>
      </c>
      <c r="F64" s="33">
        <f t="shared" si="8"/>
        <v>75</v>
      </c>
      <c r="G64" s="85">
        <v>0</v>
      </c>
      <c r="H64" s="69">
        <v>0</v>
      </c>
      <c r="I64" s="99"/>
      <c r="J64" s="99"/>
      <c r="K64" s="99"/>
    </row>
    <row r="65" spans="1:11" s="21" customFormat="1" ht="108" customHeight="1">
      <c r="A65" s="13" t="s">
        <v>214</v>
      </c>
      <c r="B65" s="14" t="s">
        <v>235</v>
      </c>
      <c r="C65" s="85">
        <v>22</v>
      </c>
      <c r="D65" s="42">
        <v>21.28</v>
      </c>
      <c r="E65" s="33">
        <f t="shared" si="14"/>
        <v>96.72727272727273</v>
      </c>
      <c r="F65" s="33">
        <f t="shared" si="8"/>
        <v>-21.727272727272734</v>
      </c>
      <c r="G65" s="85">
        <v>25.5</v>
      </c>
      <c r="H65" s="69">
        <v>7</v>
      </c>
      <c r="I65" s="99">
        <f t="shared" si="15"/>
        <v>27.450980392156865</v>
      </c>
      <c r="J65" s="99">
        <f>SUM(75-I65)</f>
        <v>47.549019607843135</v>
      </c>
      <c r="K65" s="99">
        <f>SUM(H65/D65*100-100)</f>
        <v>-67.10526315789474</v>
      </c>
    </row>
    <row r="66" spans="1:11" s="21" customFormat="1" ht="104.25" customHeight="1">
      <c r="A66" s="13" t="s">
        <v>215</v>
      </c>
      <c r="B66" s="14" t="s">
        <v>236</v>
      </c>
      <c r="C66" s="85">
        <v>20</v>
      </c>
      <c r="D66" s="42">
        <v>10</v>
      </c>
      <c r="E66" s="33">
        <f>SUM(D66/C66)*100</f>
        <v>50</v>
      </c>
      <c r="F66" s="33">
        <f t="shared" si="8"/>
        <v>25</v>
      </c>
      <c r="G66" s="85">
        <v>0</v>
      </c>
      <c r="H66" s="69">
        <v>0</v>
      </c>
      <c r="I66" s="99"/>
      <c r="J66" s="99"/>
      <c r="K66" s="99"/>
    </row>
    <row r="67" spans="1:11" s="21" customFormat="1" ht="90" customHeight="1">
      <c r="A67" s="13" t="s">
        <v>216</v>
      </c>
      <c r="B67" s="14" t="s">
        <v>237</v>
      </c>
      <c r="C67" s="85">
        <v>0.5</v>
      </c>
      <c r="D67" s="42">
        <v>0</v>
      </c>
      <c r="E67" s="33">
        <f>SUM(D67/C67)*100</f>
        <v>0</v>
      </c>
      <c r="F67" s="33">
        <f t="shared" si="8"/>
        <v>75</v>
      </c>
      <c r="G67" s="85">
        <v>0.5</v>
      </c>
      <c r="H67" s="69">
        <v>0</v>
      </c>
      <c r="I67" s="99">
        <f>SUM(H67/G67)*100</f>
        <v>0</v>
      </c>
      <c r="J67" s="99">
        <f aca="true" t="shared" si="16" ref="J67:J72">SUM(75-I67)</f>
        <v>75</v>
      </c>
      <c r="K67" s="99"/>
    </row>
    <row r="68" spans="1:11" s="21" customFormat="1" ht="120.75" customHeight="1">
      <c r="A68" s="13" t="s">
        <v>217</v>
      </c>
      <c r="B68" s="14" t="s">
        <v>238</v>
      </c>
      <c r="C68" s="85">
        <v>5</v>
      </c>
      <c r="D68" s="42">
        <v>5.75</v>
      </c>
      <c r="E68" s="33">
        <f>SUM(D68/C68)*100</f>
        <v>114.99999999999999</v>
      </c>
      <c r="F68" s="33">
        <f t="shared" si="8"/>
        <v>-39.999999999999986</v>
      </c>
      <c r="G68" s="85">
        <v>6.6</v>
      </c>
      <c r="H68" s="69">
        <v>2.22</v>
      </c>
      <c r="I68" s="99">
        <f t="shared" si="15"/>
        <v>33.63636363636364</v>
      </c>
      <c r="J68" s="99">
        <f t="shared" si="16"/>
        <v>41.36363636363636</v>
      </c>
      <c r="K68" s="99">
        <f>SUM(H68/D68*100-100)</f>
        <v>-61.39130434782608</v>
      </c>
    </row>
    <row r="69" spans="1:11" s="21" customFormat="1" ht="147.75" customHeight="1">
      <c r="A69" s="13" t="s">
        <v>171</v>
      </c>
      <c r="B69" s="14" t="s">
        <v>183</v>
      </c>
      <c r="C69" s="85">
        <v>0.3</v>
      </c>
      <c r="D69" s="42">
        <v>0.15</v>
      </c>
      <c r="E69" s="33">
        <f>SUM(D69/C69)*100</f>
        <v>50</v>
      </c>
      <c r="F69" s="33">
        <f t="shared" si="8"/>
        <v>25</v>
      </c>
      <c r="G69" s="85">
        <v>0.6</v>
      </c>
      <c r="H69" s="69">
        <v>4.24</v>
      </c>
      <c r="I69" s="99">
        <f t="shared" si="15"/>
        <v>706.6666666666667</v>
      </c>
      <c r="J69" s="99">
        <f t="shared" si="16"/>
        <v>-631.6666666666667</v>
      </c>
      <c r="K69" s="99">
        <f>SUM(H69/D69*100-100)</f>
        <v>2726.666666666667</v>
      </c>
    </row>
    <row r="70" spans="1:11" s="21" customFormat="1" ht="225" customHeight="1" hidden="1">
      <c r="A70" s="13" t="s">
        <v>172</v>
      </c>
      <c r="B70" s="14" t="s">
        <v>184</v>
      </c>
      <c r="C70" s="85">
        <v>0</v>
      </c>
      <c r="D70" s="42">
        <v>0</v>
      </c>
      <c r="E70" s="33"/>
      <c r="F70" s="33">
        <f t="shared" si="8"/>
        <v>75</v>
      </c>
      <c r="G70" s="85">
        <v>0</v>
      </c>
      <c r="H70" s="69">
        <v>0</v>
      </c>
      <c r="I70" s="99"/>
      <c r="J70" s="99">
        <f t="shared" si="16"/>
        <v>75</v>
      </c>
      <c r="K70" s="99"/>
    </row>
    <row r="71" spans="1:11" s="21" customFormat="1" ht="108" customHeight="1">
      <c r="A71" s="13" t="s">
        <v>218</v>
      </c>
      <c r="B71" s="14" t="s">
        <v>239</v>
      </c>
      <c r="C71" s="85">
        <v>0.3</v>
      </c>
      <c r="D71" s="42">
        <v>0</v>
      </c>
      <c r="E71" s="33">
        <f>SUM(D71/C71)*100</f>
        <v>0</v>
      </c>
      <c r="F71" s="33">
        <f t="shared" si="8"/>
        <v>75</v>
      </c>
      <c r="G71" s="85">
        <v>0.6</v>
      </c>
      <c r="H71" s="69">
        <v>2.54</v>
      </c>
      <c r="I71" s="99">
        <f>SUM(H71/G71)*100</f>
        <v>423.3333333333333</v>
      </c>
      <c r="J71" s="99">
        <f t="shared" si="16"/>
        <v>-348.3333333333333</v>
      </c>
      <c r="K71" s="99"/>
    </row>
    <row r="72" spans="1:11" s="21" customFormat="1" ht="96.75" customHeight="1">
      <c r="A72" s="13" t="s">
        <v>219</v>
      </c>
      <c r="B72" s="14" t="s">
        <v>240</v>
      </c>
      <c r="C72" s="85">
        <v>6.5</v>
      </c>
      <c r="D72" s="42">
        <v>6.23</v>
      </c>
      <c r="E72" s="33">
        <f>SUM(D72/C72)*100</f>
        <v>95.84615384615385</v>
      </c>
      <c r="F72" s="33">
        <f t="shared" si="8"/>
        <v>-20.846153846153854</v>
      </c>
      <c r="G72" s="85">
        <v>66.9</v>
      </c>
      <c r="H72" s="69">
        <v>66.21</v>
      </c>
      <c r="I72" s="99">
        <f>SUM(H72/G72)*100</f>
        <v>98.96860986547084</v>
      </c>
      <c r="J72" s="99">
        <f t="shared" si="16"/>
        <v>-23.96860986547084</v>
      </c>
      <c r="K72" s="99">
        <f>SUM(H72/D72*100-100)</f>
        <v>962.7608346709469</v>
      </c>
    </row>
    <row r="73" spans="1:11" s="21" customFormat="1" ht="90.75" customHeight="1" hidden="1">
      <c r="A73" s="13" t="s">
        <v>173</v>
      </c>
      <c r="B73" s="14" t="s">
        <v>185</v>
      </c>
      <c r="C73" s="85">
        <v>0</v>
      </c>
      <c r="D73" s="42">
        <v>0</v>
      </c>
      <c r="E73" s="33"/>
      <c r="F73" s="33">
        <f t="shared" si="8"/>
        <v>75</v>
      </c>
      <c r="G73" s="85">
        <v>0</v>
      </c>
      <c r="H73" s="69">
        <v>0</v>
      </c>
      <c r="I73" s="99"/>
      <c r="J73" s="99">
        <f>SUM(50-I73)</f>
        <v>50</v>
      </c>
      <c r="K73" s="99"/>
    </row>
    <row r="74" spans="1:11" s="21" customFormat="1" ht="121.5" customHeight="1">
      <c r="A74" s="13" t="s">
        <v>174</v>
      </c>
      <c r="B74" s="14" t="s">
        <v>186</v>
      </c>
      <c r="C74" s="85">
        <v>313.5</v>
      </c>
      <c r="D74" s="42">
        <v>284.97</v>
      </c>
      <c r="E74" s="33">
        <f>SUM(D74/C74)*100</f>
        <v>90.89952153110049</v>
      </c>
      <c r="F74" s="33">
        <f t="shared" si="8"/>
        <v>-15.89952153110049</v>
      </c>
      <c r="G74" s="85">
        <v>277.6</v>
      </c>
      <c r="H74" s="69">
        <v>86.36</v>
      </c>
      <c r="I74" s="99">
        <f>SUM(H74/G74)*100</f>
        <v>31.109510086455327</v>
      </c>
      <c r="J74" s="99">
        <f aca="true" t="shared" si="17" ref="J74:J80">SUM(75-I74)</f>
        <v>43.89048991354467</v>
      </c>
      <c r="K74" s="99">
        <f>SUM(H74/D74*100-100)</f>
        <v>-69.69505561988981</v>
      </c>
    </row>
    <row r="75" spans="1:11" s="21" customFormat="1" ht="105.75" customHeight="1" hidden="1">
      <c r="A75" s="13" t="s">
        <v>175</v>
      </c>
      <c r="B75" s="14" t="s">
        <v>187</v>
      </c>
      <c r="C75" s="85">
        <v>0</v>
      </c>
      <c r="D75" s="42">
        <v>0</v>
      </c>
      <c r="E75" s="33"/>
      <c r="F75" s="33">
        <f t="shared" si="8"/>
        <v>75</v>
      </c>
      <c r="G75" s="85">
        <v>0</v>
      </c>
      <c r="H75" s="69">
        <v>0</v>
      </c>
      <c r="I75" s="99"/>
      <c r="J75" s="99">
        <f t="shared" si="17"/>
        <v>75</v>
      </c>
      <c r="K75" s="99"/>
    </row>
    <row r="76" spans="1:11" s="21" customFormat="1" ht="60" customHeight="1">
      <c r="A76" s="13" t="s">
        <v>176</v>
      </c>
      <c r="B76" s="14" t="s">
        <v>188</v>
      </c>
      <c r="C76" s="85">
        <v>14.5</v>
      </c>
      <c r="D76" s="42">
        <v>17.63</v>
      </c>
      <c r="E76" s="33">
        <f>SUM(D76/C76)*100</f>
        <v>121.5862068965517</v>
      </c>
      <c r="F76" s="33">
        <f t="shared" si="8"/>
        <v>-46.5862068965517</v>
      </c>
      <c r="G76" s="85">
        <v>22.7</v>
      </c>
      <c r="H76" s="69">
        <v>4.91</v>
      </c>
      <c r="I76" s="99">
        <f>SUM(H76/G76)*100</f>
        <v>21.629955947136565</v>
      </c>
      <c r="J76" s="99">
        <f t="shared" si="17"/>
        <v>53.370044052863435</v>
      </c>
      <c r="K76" s="99"/>
    </row>
    <row r="77" spans="1:11" s="21" customFormat="1" ht="75" customHeight="1">
      <c r="A77" s="13" t="s">
        <v>177</v>
      </c>
      <c r="B77" s="14" t="s">
        <v>189</v>
      </c>
      <c r="C77" s="85">
        <v>142.4</v>
      </c>
      <c r="D77" s="42">
        <v>103.12</v>
      </c>
      <c r="E77" s="33">
        <f>SUM(D77/C77)*100</f>
        <v>72.41573033707866</v>
      </c>
      <c r="F77" s="33">
        <f t="shared" si="8"/>
        <v>2.5842696629213435</v>
      </c>
      <c r="G77" s="85">
        <v>98</v>
      </c>
      <c r="H77" s="69">
        <v>39.64</v>
      </c>
      <c r="I77" s="99">
        <f>SUM(H77/G77)*100</f>
        <v>40.44897959183674</v>
      </c>
      <c r="J77" s="99">
        <f t="shared" si="17"/>
        <v>34.55102040816326</v>
      </c>
      <c r="K77" s="99">
        <f>SUM(H77/D77*100-100)</f>
        <v>-61.559348332040344</v>
      </c>
    </row>
    <row r="78" spans="1:11" s="21" customFormat="1" ht="90.75" customHeight="1">
      <c r="A78" s="13" t="s">
        <v>178</v>
      </c>
      <c r="B78" s="14" t="s">
        <v>190</v>
      </c>
      <c r="C78" s="85">
        <v>10</v>
      </c>
      <c r="D78" s="42">
        <v>-2.32</v>
      </c>
      <c r="E78" s="33">
        <f>SUM(D78/C78)*100</f>
        <v>-23.2</v>
      </c>
      <c r="F78" s="33">
        <f t="shared" si="8"/>
        <v>98.2</v>
      </c>
      <c r="G78" s="85">
        <v>1</v>
      </c>
      <c r="H78" s="69">
        <v>1.43</v>
      </c>
      <c r="I78" s="99">
        <f>SUM(H78/G78)*100</f>
        <v>143</v>
      </c>
      <c r="J78" s="99">
        <f t="shared" si="17"/>
        <v>-68</v>
      </c>
      <c r="K78" s="99">
        <f>SUM(H78/D78*100-100)</f>
        <v>-161.63793103448276</v>
      </c>
    </row>
    <row r="79" spans="1:11" s="21" customFormat="1" ht="105" customHeight="1">
      <c r="A79" s="13" t="s">
        <v>179</v>
      </c>
      <c r="B79" s="14" t="s">
        <v>191</v>
      </c>
      <c r="C79" s="85">
        <v>167.9</v>
      </c>
      <c r="D79" s="42">
        <v>168.56</v>
      </c>
      <c r="E79" s="33">
        <f>SUM(D79/C79)*100</f>
        <v>100.39309112567003</v>
      </c>
      <c r="F79" s="33">
        <f t="shared" si="8"/>
        <v>-25.393091125670026</v>
      </c>
      <c r="G79" s="85">
        <v>85</v>
      </c>
      <c r="H79" s="69">
        <v>82.5</v>
      </c>
      <c r="I79" s="99">
        <f>SUM(H79/G79)*100</f>
        <v>97.05882352941177</v>
      </c>
      <c r="J79" s="99">
        <f t="shared" si="17"/>
        <v>-22.058823529411768</v>
      </c>
      <c r="K79" s="99">
        <f>SUM(H79/D79*100-100)</f>
        <v>-51.056003796867586</v>
      </c>
    </row>
    <row r="80" spans="1:11" s="21" customFormat="1" ht="80.25" customHeight="1">
      <c r="A80" s="13" t="s">
        <v>263</v>
      </c>
      <c r="B80" s="14" t="s">
        <v>264</v>
      </c>
      <c r="C80" s="85">
        <v>0</v>
      </c>
      <c r="D80" s="42">
        <v>0</v>
      </c>
      <c r="E80" s="33"/>
      <c r="F80" s="33"/>
      <c r="G80" s="85">
        <v>1.2</v>
      </c>
      <c r="H80" s="69">
        <v>0.06</v>
      </c>
      <c r="I80" s="99">
        <f>SUM(H80/G80)*100</f>
        <v>5</v>
      </c>
      <c r="J80" s="99">
        <f t="shared" si="17"/>
        <v>70</v>
      </c>
      <c r="K80" s="99"/>
    </row>
    <row r="81" spans="1:11" ht="17.25" customHeight="1">
      <c r="A81" s="1" t="s">
        <v>49</v>
      </c>
      <c r="B81" s="23" t="s">
        <v>27</v>
      </c>
      <c r="C81" s="86">
        <f>SUM(C82:C83)</f>
        <v>0</v>
      </c>
      <c r="D81" s="41">
        <f>SUM(D82:D83)</f>
        <v>0</v>
      </c>
      <c r="E81" s="7"/>
      <c r="F81" s="7"/>
      <c r="G81" s="86">
        <f>SUM(G82:G83)</f>
        <v>0</v>
      </c>
      <c r="H81" s="97">
        <f>SUM(H82:H83)</f>
        <v>0</v>
      </c>
      <c r="I81" s="98"/>
      <c r="J81" s="98"/>
      <c r="K81" s="98"/>
    </row>
    <row r="82" spans="1:11" s="21" customFormat="1" ht="35.25" customHeight="1">
      <c r="A82" s="2" t="s">
        <v>165</v>
      </c>
      <c r="B82" s="22" t="s">
        <v>166</v>
      </c>
      <c r="C82" s="85">
        <v>0</v>
      </c>
      <c r="D82" s="42">
        <v>0</v>
      </c>
      <c r="E82" s="33"/>
      <c r="F82" s="33"/>
      <c r="G82" s="85">
        <v>0</v>
      </c>
      <c r="H82" s="69">
        <v>0</v>
      </c>
      <c r="I82" s="99"/>
      <c r="J82" s="99"/>
      <c r="K82" s="99"/>
    </row>
    <row r="83" spans="1:11" s="21" customFormat="1" ht="17.25" customHeight="1">
      <c r="A83" s="2" t="s">
        <v>48</v>
      </c>
      <c r="B83" s="22" t="s">
        <v>112</v>
      </c>
      <c r="C83" s="85">
        <v>0</v>
      </c>
      <c r="D83" s="42">
        <v>0</v>
      </c>
      <c r="E83" s="33"/>
      <c r="F83" s="33"/>
      <c r="G83" s="85">
        <v>0</v>
      </c>
      <c r="H83" s="69">
        <v>0</v>
      </c>
      <c r="I83" s="99"/>
      <c r="J83" s="99"/>
      <c r="K83" s="99"/>
    </row>
    <row r="84" spans="1:11" ht="19.5" customHeight="1">
      <c r="A84" s="44" t="s">
        <v>114</v>
      </c>
      <c r="B84" s="45" t="s">
        <v>113</v>
      </c>
      <c r="C84" s="46">
        <f>SUM(C5+C11+C16+C22+C25+C28+C29+C32+C35+C45+C53+C56+C57+C58+C59+C60+C81)</f>
        <v>142628</v>
      </c>
      <c r="D84" s="68">
        <f>SUM(D5+D11+D16+D22+D25+D28+D29+D32+D35+D45+D53+D56+D57+D58+D59+D60+D81)</f>
        <v>104883.46999999999</v>
      </c>
      <c r="E84" s="47">
        <f aca="true" t="shared" si="18" ref="E84:E89">SUM(D84/C84)*100</f>
        <v>73.53638135569453</v>
      </c>
      <c r="F84" s="47">
        <f aca="true" t="shared" si="19" ref="F84:F93">SUM(75-E84)</f>
        <v>1.4636186443054697</v>
      </c>
      <c r="G84" s="46">
        <f>SUM(G5+G11+G16+G22+G25+G28+G29+G32+G35+G45+G53+G56+G57+G58+G59+G60+G81)</f>
        <v>173252</v>
      </c>
      <c r="H84" s="70">
        <f>SUM(H5+H11+H16+H22+H25+H28+H29+H32+H35+H45+H53+H56+H57+H58+H59+H60+H81)</f>
        <v>124996.99000000002</v>
      </c>
      <c r="I84" s="62">
        <f aca="true" t="shared" si="20" ref="I84:I89">SUM(H84/G84)*100</f>
        <v>72.14750190473993</v>
      </c>
      <c r="J84" s="62">
        <f aca="true" t="shared" si="21" ref="J84:J105">SUM(75-I84)</f>
        <v>2.8524980952600743</v>
      </c>
      <c r="K84" s="62">
        <f aca="true" t="shared" si="22" ref="K84:K89">SUM(H84/D84*100-100)</f>
        <v>19.177016168515436</v>
      </c>
    </row>
    <row r="85" spans="1:11" s="30" customFormat="1" ht="27.75" customHeight="1">
      <c r="A85" s="1" t="s">
        <v>115</v>
      </c>
      <c r="B85" s="23" t="s">
        <v>118</v>
      </c>
      <c r="C85" s="87">
        <f>SUM(C86:C88)</f>
        <v>129474.59999999999</v>
      </c>
      <c r="D85" s="88">
        <f>SUM(D86:D88)</f>
        <v>94662.4</v>
      </c>
      <c r="E85" s="89">
        <f t="shared" si="18"/>
        <v>73.11271863361617</v>
      </c>
      <c r="F85" s="89">
        <f t="shared" si="19"/>
        <v>1.8872813663838315</v>
      </c>
      <c r="G85" s="86">
        <f>SUM(G86:G88)</f>
        <v>132381.2</v>
      </c>
      <c r="H85" s="97">
        <f>SUM(H86:H88)</f>
        <v>84255.20000000001</v>
      </c>
      <c r="I85" s="98">
        <f t="shared" si="20"/>
        <v>63.64589533861304</v>
      </c>
      <c r="J85" s="98">
        <f t="shared" si="21"/>
        <v>11.354104661386963</v>
      </c>
      <c r="K85" s="98">
        <f t="shared" si="22"/>
        <v>-10.99401663173549</v>
      </c>
    </row>
    <row r="86" spans="1:11" s="31" customFormat="1" ht="27.75" customHeight="1">
      <c r="A86" s="2" t="s">
        <v>116</v>
      </c>
      <c r="B86" s="22" t="s">
        <v>119</v>
      </c>
      <c r="C86" s="90">
        <v>44224</v>
      </c>
      <c r="D86" s="91">
        <v>33168</v>
      </c>
      <c r="E86" s="92">
        <f t="shared" si="18"/>
        <v>75</v>
      </c>
      <c r="F86" s="92">
        <f t="shared" si="19"/>
        <v>0</v>
      </c>
      <c r="G86" s="85">
        <v>35519.5</v>
      </c>
      <c r="H86" s="69">
        <v>26639.3</v>
      </c>
      <c r="I86" s="99">
        <f t="shared" si="20"/>
        <v>74.99908500964258</v>
      </c>
      <c r="J86" s="99">
        <f t="shared" si="21"/>
        <v>0.0009149903574154905</v>
      </c>
      <c r="K86" s="99">
        <f t="shared" si="22"/>
        <v>-19.683731307284134</v>
      </c>
    </row>
    <row r="87" spans="1:11" s="31" customFormat="1" ht="27.75" customHeight="1">
      <c r="A87" s="2" t="s">
        <v>117</v>
      </c>
      <c r="B87" s="22" t="s">
        <v>120</v>
      </c>
      <c r="C87" s="90">
        <v>41535.4</v>
      </c>
      <c r="D87" s="91">
        <v>28645.3</v>
      </c>
      <c r="E87" s="92">
        <f>SUM(D87/C87)*100</f>
        <v>68.96599045633363</v>
      </c>
      <c r="F87" s="92">
        <f t="shared" si="19"/>
        <v>6.034009543666372</v>
      </c>
      <c r="G87" s="85">
        <v>34364.4</v>
      </c>
      <c r="H87" s="69">
        <v>10521.6</v>
      </c>
      <c r="I87" s="99">
        <f t="shared" si="20"/>
        <v>30.61773230436149</v>
      </c>
      <c r="J87" s="99">
        <f t="shared" si="21"/>
        <v>44.38226769563851</v>
      </c>
      <c r="K87" s="99">
        <f t="shared" si="22"/>
        <v>-63.26936705148837</v>
      </c>
    </row>
    <row r="88" spans="1:11" s="31" customFormat="1" ht="60.75" customHeight="1">
      <c r="A88" s="2" t="s">
        <v>192</v>
      </c>
      <c r="B88" s="22" t="s">
        <v>193</v>
      </c>
      <c r="C88" s="90">
        <v>43715.2</v>
      </c>
      <c r="D88" s="91">
        <v>32849.1</v>
      </c>
      <c r="E88" s="92">
        <f>SUM(D88/C88)*100</f>
        <v>75.14342837273992</v>
      </c>
      <c r="F88" s="92">
        <f t="shared" si="19"/>
        <v>-0.14342837273991904</v>
      </c>
      <c r="G88" s="85">
        <v>62497.3</v>
      </c>
      <c r="H88" s="69">
        <v>47094.3</v>
      </c>
      <c r="I88" s="99">
        <f t="shared" si="20"/>
        <v>75.35413529864489</v>
      </c>
      <c r="J88" s="99">
        <f t="shared" si="21"/>
        <v>-0.35413529864489135</v>
      </c>
      <c r="K88" s="99">
        <f t="shared" si="22"/>
        <v>43.36557165949753</v>
      </c>
    </row>
    <row r="89" spans="1:11" s="30" customFormat="1" ht="27.75" customHeight="1">
      <c r="A89" s="1" t="s">
        <v>121</v>
      </c>
      <c r="B89" s="23" t="s">
        <v>122</v>
      </c>
      <c r="C89" s="87">
        <f>SUM(C90:C108)-0.1</f>
        <v>180026.09</v>
      </c>
      <c r="D89" s="88">
        <f>SUM(D90:D108)</f>
        <v>41054.6</v>
      </c>
      <c r="E89" s="89">
        <f t="shared" si="18"/>
        <v>22.804805681220984</v>
      </c>
      <c r="F89" s="89">
        <f t="shared" si="19"/>
        <v>52.195194318779016</v>
      </c>
      <c r="G89" s="86">
        <f>SUM(G90:G108)+0.2</f>
        <v>152235.40999999997</v>
      </c>
      <c r="H89" s="97">
        <f>SUM(H90:H108)</f>
        <v>40838.75</v>
      </c>
      <c r="I89" s="98">
        <f t="shared" si="20"/>
        <v>26.82605183642886</v>
      </c>
      <c r="J89" s="98">
        <f t="shared" si="21"/>
        <v>48.17394816357114</v>
      </c>
      <c r="K89" s="98">
        <f t="shared" si="22"/>
        <v>-0.5257632518645892</v>
      </c>
    </row>
    <row r="90" spans="1:11" s="31" customFormat="1" ht="30" customHeight="1" hidden="1">
      <c r="A90" s="2" t="s">
        <v>123</v>
      </c>
      <c r="B90" s="22" t="s">
        <v>132</v>
      </c>
      <c r="C90" s="90">
        <v>0</v>
      </c>
      <c r="D90" s="91">
        <v>0</v>
      </c>
      <c r="E90" s="92"/>
      <c r="F90" s="92">
        <f t="shared" si="19"/>
        <v>75</v>
      </c>
      <c r="G90" s="85">
        <v>0</v>
      </c>
      <c r="H90" s="69">
        <v>0</v>
      </c>
      <c r="I90" s="99"/>
      <c r="J90" s="99">
        <f t="shared" si="21"/>
        <v>75</v>
      </c>
      <c r="K90" s="99"/>
    </row>
    <row r="91" spans="1:11" s="31" customFormat="1" ht="44.25" customHeight="1">
      <c r="A91" s="2" t="s">
        <v>124</v>
      </c>
      <c r="B91" s="22" t="s">
        <v>128</v>
      </c>
      <c r="C91" s="90">
        <v>35017.3</v>
      </c>
      <c r="D91" s="91">
        <v>0</v>
      </c>
      <c r="E91" s="92">
        <f>SUM(D91/C91)*100</f>
        <v>0</v>
      </c>
      <c r="F91" s="92">
        <f t="shared" si="19"/>
        <v>75</v>
      </c>
      <c r="G91" s="85">
        <v>12884.7</v>
      </c>
      <c r="H91" s="69">
        <v>9961.01</v>
      </c>
      <c r="I91" s="99">
        <f>SUM(H91/G91)*100</f>
        <v>77.30882364354622</v>
      </c>
      <c r="J91" s="99">
        <f t="shared" si="21"/>
        <v>-2.3088236435462193</v>
      </c>
      <c r="K91" s="99"/>
    </row>
    <row r="92" spans="1:11" s="31" customFormat="1" ht="44.25" customHeight="1">
      <c r="A92" s="2" t="s">
        <v>194</v>
      </c>
      <c r="B92" s="22" t="s">
        <v>199</v>
      </c>
      <c r="C92" s="90">
        <v>74911.67</v>
      </c>
      <c r="D92" s="91">
        <v>1518.01</v>
      </c>
      <c r="E92" s="92">
        <f>SUM(D92/C92)*100</f>
        <v>2.0263998920328437</v>
      </c>
      <c r="F92" s="92">
        <f t="shared" si="19"/>
        <v>72.97360010796716</v>
      </c>
      <c r="G92" s="85">
        <v>35651.09</v>
      </c>
      <c r="H92" s="69">
        <v>13433.28</v>
      </c>
      <c r="I92" s="99">
        <f>SUM(H92/G92)*100</f>
        <v>37.67985775469979</v>
      </c>
      <c r="J92" s="99">
        <f t="shared" si="21"/>
        <v>37.32014224530021</v>
      </c>
      <c r="K92" s="99"/>
    </row>
    <row r="93" spans="1:11" s="31" customFormat="1" ht="65.25" customHeight="1">
      <c r="A93" s="2" t="s">
        <v>195</v>
      </c>
      <c r="B93" s="22" t="s">
        <v>200</v>
      </c>
      <c r="C93" s="90">
        <v>3121.32</v>
      </c>
      <c r="D93" s="91">
        <v>63.25</v>
      </c>
      <c r="E93" s="92">
        <f>SUM(D93/C93)*100</f>
        <v>2.0263862724744657</v>
      </c>
      <c r="F93" s="92">
        <f t="shared" si="19"/>
        <v>72.97361372752553</v>
      </c>
      <c r="G93" s="85">
        <v>10920.98</v>
      </c>
      <c r="H93" s="69">
        <v>559.72</v>
      </c>
      <c r="I93" s="99">
        <f>SUM(H93/G93)*100</f>
        <v>5.125181073493405</v>
      </c>
      <c r="J93" s="99">
        <f t="shared" si="21"/>
        <v>69.87481892650659</v>
      </c>
      <c r="K93" s="99"/>
    </row>
    <row r="94" spans="1:11" s="31" customFormat="1" ht="18" customHeight="1" hidden="1">
      <c r="A94" s="2" t="s">
        <v>196</v>
      </c>
      <c r="B94" s="22" t="s">
        <v>201</v>
      </c>
      <c r="C94" s="90">
        <v>0</v>
      </c>
      <c r="D94" s="91">
        <v>0</v>
      </c>
      <c r="E94" s="92"/>
      <c r="F94" s="92"/>
      <c r="G94" s="85">
        <v>0</v>
      </c>
      <c r="H94" s="69">
        <v>0</v>
      </c>
      <c r="I94" s="99"/>
      <c r="J94" s="99">
        <f t="shared" si="21"/>
        <v>75</v>
      </c>
      <c r="K94" s="99"/>
    </row>
    <row r="95" spans="1:11" s="31" customFormat="1" ht="61.5" customHeight="1">
      <c r="A95" s="2" t="s">
        <v>256</v>
      </c>
      <c r="B95" s="22" t="s">
        <v>259</v>
      </c>
      <c r="C95" s="90">
        <v>0</v>
      </c>
      <c r="D95" s="91">
        <v>0</v>
      </c>
      <c r="E95" s="92"/>
      <c r="F95" s="92"/>
      <c r="G95" s="85">
        <v>3169.8</v>
      </c>
      <c r="H95" s="69">
        <v>3138.61</v>
      </c>
      <c r="I95" s="99">
        <f>SUM(H95/G95)*100</f>
        <v>99.01602624771279</v>
      </c>
      <c r="J95" s="99">
        <f t="shared" si="21"/>
        <v>-24.016026247712787</v>
      </c>
      <c r="K95" s="99"/>
    </row>
    <row r="96" spans="1:11" s="31" customFormat="1" ht="44.25" customHeight="1">
      <c r="A96" s="2" t="s">
        <v>257</v>
      </c>
      <c r="B96" s="22" t="s">
        <v>260</v>
      </c>
      <c r="C96" s="90">
        <v>0</v>
      </c>
      <c r="D96" s="91">
        <v>0</v>
      </c>
      <c r="E96" s="92"/>
      <c r="F96" s="92"/>
      <c r="G96" s="85">
        <v>3358.5</v>
      </c>
      <c r="H96" s="69">
        <v>0</v>
      </c>
      <c r="I96" s="99">
        <f>SUM(H96/G96)*100</f>
        <v>0</v>
      </c>
      <c r="J96" s="99">
        <f t="shared" si="21"/>
        <v>75</v>
      </c>
      <c r="K96" s="99"/>
    </row>
    <row r="97" spans="1:11" s="31" customFormat="1" ht="44.25" customHeight="1" hidden="1">
      <c r="A97" s="2" t="s">
        <v>197</v>
      </c>
      <c r="B97" s="22" t="s">
        <v>202</v>
      </c>
      <c r="C97" s="90">
        <v>0</v>
      </c>
      <c r="D97" s="91">
        <v>0</v>
      </c>
      <c r="E97" s="92"/>
      <c r="F97" s="92"/>
      <c r="G97" s="85">
        <v>0</v>
      </c>
      <c r="H97" s="69">
        <v>0</v>
      </c>
      <c r="I97" s="99"/>
      <c r="J97" s="99">
        <f t="shared" si="21"/>
        <v>75</v>
      </c>
      <c r="K97" s="99"/>
    </row>
    <row r="98" spans="1:11" s="31" customFormat="1" ht="73.5" customHeight="1">
      <c r="A98" s="2" t="s">
        <v>220</v>
      </c>
      <c r="B98" s="22" t="s">
        <v>241</v>
      </c>
      <c r="C98" s="90">
        <v>7921.7</v>
      </c>
      <c r="D98" s="91">
        <v>5266.35</v>
      </c>
      <c r="E98" s="92">
        <f>SUM(D98/C98)*100</f>
        <v>66.48004847444362</v>
      </c>
      <c r="F98" s="92">
        <f>SUM(75-E98)</f>
        <v>8.51995152555638</v>
      </c>
      <c r="G98" s="85">
        <v>8434</v>
      </c>
      <c r="H98" s="69">
        <v>4564.1</v>
      </c>
      <c r="I98" s="99">
        <f>SUM(H98/G98)*100</f>
        <v>54.115484941901826</v>
      </c>
      <c r="J98" s="99">
        <f t="shared" si="21"/>
        <v>20.884515058098174</v>
      </c>
      <c r="K98" s="99">
        <f>SUM(H98/D98*100-100)</f>
        <v>-13.334662527177272</v>
      </c>
    </row>
    <row r="99" spans="1:11" s="31" customFormat="1" ht="64.5" customHeight="1">
      <c r="A99" s="2" t="s">
        <v>258</v>
      </c>
      <c r="B99" s="22" t="s">
        <v>261</v>
      </c>
      <c r="C99" s="90">
        <v>0</v>
      </c>
      <c r="D99" s="91">
        <v>0</v>
      </c>
      <c r="E99" s="92"/>
      <c r="F99" s="92"/>
      <c r="G99" s="85">
        <v>1287</v>
      </c>
      <c r="H99" s="69">
        <v>1287</v>
      </c>
      <c r="I99" s="99">
        <f>SUM(H99/G99)*100</f>
        <v>100</v>
      </c>
      <c r="J99" s="99">
        <f t="shared" si="21"/>
        <v>-25</v>
      </c>
      <c r="K99" s="99"/>
    </row>
    <row r="100" spans="1:11" s="31" customFormat="1" ht="58.5" customHeight="1" hidden="1">
      <c r="A100" s="2" t="s">
        <v>198</v>
      </c>
      <c r="B100" s="22" t="s">
        <v>203</v>
      </c>
      <c r="C100" s="81">
        <v>0</v>
      </c>
      <c r="D100" s="82">
        <v>0</v>
      </c>
      <c r="E100" s="83"/>
      <c r="F100" s="83"/>
      <c r="G100" s="85">
        <v>0</v>
      </c>
      <c r="H100" s="69">
        <v>0</v>
      </c>
      <c r="I100" s="99"/>
      <c r="J100" s="99">
        <f t="shared" si="21"/>
        <v>75</v>
      </c>
      <c r="K100" s="99"/>
    </row>
    <row r="101" spans="1:11" s="31" customFormat="1" ht="43.5" customHeight="1">
      <c r="A101" s="2" t="s">
        <v>127</v>
      </c>
      <c r="B101" s="22" t="s">
        <v>129</v>
      </c>
      <c r="C101" s="90">
        <v>618.8</v>
      </c>
      <c r="D101" s="91">
        <v>618.75</v>
      </c>
      <c r="E101" s="92">
        <f>SUM(D101/C101)*100</f>
        <v>99.99191984486103</v>
      </c>
      <c r="F101" s="92">
        <f>SUM(75-E101)</f>
        <v>-24.99191984486103</v>
      </c>
      <c r="G101" s="85">
        <v>512.14</v>
      </c>
      <c r="H101" s="69">
        <v>512.14</v>
      </c>
      <c r="I101" s="99">
        <f>SUM(H101/G101)*100</f>
        <v>100</v>
      </c>
      <c r="J101" s="99">
        <f t="shared" si="21"/>
        <v>-25</v>
      </c>
      <c r="K101" s="99"/>
    </row>
    <row r="102" spans="1:11" s="31" customFormat="1" ht="33.75" customHeight="1">
      <c r="A102" s="2" t="s">
        <v>221</v>
      </c>
      <c r="B102" s="22" t="s">
        <v>242</v>
      </c>
      <c r="C102" s="90">
        <v>765</v>
      </c>
      <c r="D102" s="91">
        <v>0</v>
      </c>
      <c r="E102" s="92">
        <f>SUM(D102/C102)*100</f>
        <v>0</v>
      </c>
      <c r="F102" s="92">
        <f aca="true" t="shared" si="23" ref="F102:F109">SUM(75-E102)</f>
        <v>75</v>
      </c>
      <c r="G102" s="85">
        <v>270.9</v>
      </c>
      <c r="H102" s="69">
        <v>0</v>
      </c>
      <c r="I102" s="99">
        <f>SUM(H102/G102)*100</f>
        <v>0</v>
      </c>
      <c r="J102" s="99">
        <f t="shared" si="21"/>
        <v>75</v>
      </c>
      <c r="K102" s="99"/>
    </row>
    <row r="103" spans="1:11" s="31" customFormat="1" ht="30.75" customHeight="1">
      <c r="A103" s="2" t="s">
        <v>125</v>
      </c>
      <c r="B103" s="22" t="s">
        <v>130</v>
      </c>
      <c r="C103" s="90">
        <v>0</v>
      </c>
      <c r="D103" s="91">
        <v>0</v>
      </c>
      <c r="E103" s="92"/>
      <c r="F103" s="92"/>
      <c r="G103" s="85">
        <v>324.7</v>
      </c>
      <c r="H103" s="69">
        <v>324.68</v>
      </c>
      <c r="I103" s="99">
        <f>SUM(H103/G103)*100</f>
        <v>99.99384046812443</v>
      </c>
      <c r="J103" s="99">
        <f t="shared" si="21"/>
        <v>-24.993840468124432</v>
      </c>
      <c r="K103" s="99"/>
    </row>
    <row r="104" spans="1:11" s="31" customFormat="1" ht="30.75" customHeight="1" hidden="1">
      <c r="A104" s="2" t="s">
        <v>221</v>
      </c>
      <c r="B104" s="22" t="s">
        <v>242</v>
      </c>
      <c r="C104" s="90"/>
      <c r="D104" s="91"/>
      <c r="E104" s="92"/>
      <c r="F104" s="92"/>
      <c r="G104" s="85"/>
      <c r="H104" s="69"/>
      <c r="I104" s="99"/>
      <c r="J104" s="99"/>
      <c r="K104" s="99"/>
    </row>
    <row r="105" spans="1:11" s="31" customFormat="1" ht="50.25" customHeight="1">
      <c r="A105" s="2" t="s">
        <v>204</v>
      </c>
      <c r="B105" s="22" t="s">
        <v>205</v>
      </c>
      <c r="C105" s="90">
        <v>224.9</v>
      </c>
      <c r="D105" s="91">
        <v>224.86</v>
      </c>
      <c r="E105" s="92">
        <f>SUM(D105/C105)*100</f>
        <v>99.98221431747444</v>
      </c>
      <c r="F105" s="92">
        <f t="shared" si="23"/>
        <v>-24.982214317474444</v>
      </c>
      <c r="G105" s="85">
        <v>228.4</v>
      </c>
      <c r="H105" s="69">
        <v>228.4</v>
      </c>
      <c r="I105" s="99">
        <f aca="true" t="shared" si="24" ref="I105:I112">SUM(H105/G105)*100</f>
        <v>100</v>
      </c>
      <c r="J105" s="99">
        <f t="shared" si="21"/>
        <v>-25</v>
      </c>
      <c r="K105" s="99"/>
    </row>
    <row r="106" spans="1:11" s="31" customFormat="1" ht="91.5" customHeight="1">
      <c r="A106" s="2" t="s">
        <v>266</v>
      </c>
      <c r="B106" s="22" t="s">
        <v>267</v>
      </c>
      <c r="C106" s="90">
        <v>0</v>
      </c>
      <c r="D106" s="91">
        <v>0</v>
      </c>
      <c r="E106" s="92"/>
      <c r="F106" s="92"/>
      <c r="G106" s="85">
        <v>903</v>
      </c>
      <c r="H106" s="69">
        <v>0</v>
      </c>
      <c r="I106" s="99">
        <f t="shared" si="24"/>
        <v>0</v>
      </c>
      <c r="J106" s="99">
        <f>SUM(100-I106)</f>
        <v>100</v>
      </c>
      <c r="K106" s="99"/>
    </row>
    <row r="107" spans="1:11" s="31" customFormat="1" ht="44.25" customHeight="1">
      <c r="A107" s="2" t="s">
        <v>206</v>
      </c>
      <c r="B107" s="22" t="s">
        <v>128</v>
      </c>
      <c r="C107" s="90">
        <v>2249.2</v>
      </c>
      <c r="D107" s="91">
        <v>0</v>
      </c>
      <c r="E107" s="92">
        <f>SUM(D107/C107)*100</f>
        <v>0</v>
      </c>
      <c r="F107" s="92">
        <f t="shared" si="23"/>
        <v>75</v>
      </c>
      <c r="G107" s="85">
        <v>0</v>
      </c>
      <c r="H107" s="69">
        <v>0</v>
      </c>
      <c r="I107" s="99"/>
      <c r="J107" s="99"/>
      <c r="K107" s="99"/>
    </row>
    <row r="108" spans="1:11" s="31" customFormat="1" ht="18.75" customHeight="1">
      <c r="A108" s="2" t="s">
        <v>126</v>
      </c>
      <c r="B108" s="22" t="s">
        <v>131</v>
      </c>
      <c r="C108" s="90">
        <v>55196.3</v>
      </c>
      <c r="D108" s="91">
        <v>33363.38</v>
      </c>
      <c r="E108" s="92">
        <f>SUM(D108/C108)*100</f>
        <v>60.4449573612724</v>
      </c>
      <c r="F108" s="92">
        <f t="shared" si="23"/>
        <v>14.555042638727599</v>
      </c>
      <c r="G108" s="85">
        <v>74290</v>
      </c>
      <c r="H108" s="69">
        <v>6829.81</v>
      </c>
      <c r="I108" s="99">
        <f t="shared" si="24"/>
        <v>9.193444608964867</v>
      </c>
      <c r="J108" s="99">
        <f>SUM(75-I108)</f>
        <v>65.80655539103513</v>
      </c>
      <c r="K108" s="99">
        <f>SUM(H108/D108*100-100)</f>
        <v>-79.52902253908327</v>
      </c>
    </row>
    <row r="109" spans="1:11" s="30" customFormat="1" ht="27.75" customHeight="1">
      <c r="A109" s="1" t="s">
        <v>133</v>
      </c>
      <c r="B109" s="23" t="s">
        <v>167</v>
      </c>
      <c r="C109" s="87">
        <f>SUM(C110:C119)</f>
        <v>200115.19999999998</v>
      </c>
      <c r="D109" s="88">
        <f>SUM(D110:D119)</f>
        <v>137768.49</v>
      </c>
      <c r="E109" s="89">
        <f>SUM(D109/C109)*100</f>
        <v>68.84459051586288</v>
      </c>
      <c r="F109" s="89">
        <f t="shared" si="23"/>
        <v>6.155409484137124</v>
      </c>
      <c r="G109" s="86">
        <f>SUM(G110:G119)</f>
        <v>213404.1</v>
      </c>
      <c r="H109" s="97">
        <f>SUM(H110:H119)</f>
        <v>166626.24000000002</v>
      </c>
      <c r="I109" s="98">
        <f t="shared" si="24"/>
        <v>78.08014935045766</v>
      </c>
      <c r="J109" s="98">
        <f>SUM(75-I109)</f>
        <v>-3.08014935045766</v>
      </c>
      <c r="K109" s="98">
        <f>SUM(H109/D109*100-100)</f>
        <v>20.94655316320882</v>
      </c>
    </row>
    <row r="110" spans="1:11" s="31" customFormat="1" ht="46.5" customHeight="1">
      <c r="A110" s="2" t="s">
        <v>243</v>
      </c>
      <c r="B110" s="22" t="s">
        <v>244</v>
      </c>
      <c r="C110" s="90">
        <v>0</v>
      </c>
      <c r="D110" s="91">
        <v>0</v>
      </c>
      <c r="E110" s="92"/>
      <c r="F110" s="92"/>
      <c r="G110" s="85">
        <v>0</v>
      </c>
      <c r="H110" s="69">
        <v>0</v>
      </c>
      <c r="I110" s="99"/>
      <c r="J110" s="99"/>
      <c r="K110" s="99"/>
    </row>
    <row r="111" spans="1:11" s="31" customFormat="1" ht="48" customHeight="1">
      <c r="A111" s="2" t="s">
        <v>134</v>
      </c>
      <c r="B111" s="26" t="s">
        <v>138</v>
      </c>
      <c r="C111" s="85">
        <v>186072.3</v>
      </c>
      <c r="D111" s="93">
        <v>127497.87</v>
      </c>
      <c r="E111" s="94">
        <f>SUM(D111/C111)*100</f>
        <v>68.52060731231893</v>
      </c>
      <c r="F111" s="94">
        <f aca="true" t="shared" si="25" ref="F111:F127">SUM(75-E111)</f>
        <v>6.47939268768107</v>
      </c>
      <c r="G111" s="85">
        <v>199122</v>
      </c>
      <c r="H111" s="69">
        <v>156281.66</v>
      </c>
      <c r="I111" s="99">
        <f t="shared" si="24"/>
        <v>78.48538082180774</v>
      </c>
      <c r="J111" s="99">
        <f>SUM(75-I111)</f>
        <v>-3.4853808218077376</v>
      </c>
      <c r="K111" s="99">
        <f>SUM(H111/D111*100-100)</f>
        <v>22.575898718935463</v>
      </c>
    </row>
    <row r="112" spans="1:11" s="52" customFormat="1" ht="72.75" customHeight="1">
      <c r="A112" s="2" t="s">
        <v>135</v>
      </c>
      <c r="B112" s="32" t="s">
        <v>139</v>
      </c>
      <c r="C112" s="85">
        <v>9.1</v>
      </c>
      <c r="D112" s="93">
        <v>0</v>
      </c>
      <c r="E112" s="94">
        <f>SUM(D112/C112)*100</f>
        <v>0</v>
      </c>
      <c r="F112" s="94">
        <f t="shared" si="25"/>
        <v>75</v>
      </c>
      <c r="G112" s="85">
        <v>27.5</v>
      </c>
      <c r="H112" s="69">
        <v>27.5</v>
      </c>
      <c r="I112" s="99">
        <f t="shared" si="24"/>
        <v>100</v>
      </c>
      <c r="J112" s="99">
        <f>SUM(75-I112)</f>
        <v>-25</v>
      </c>
      <c r="K112" s="99"/>
    </row>
    <row r="113" spans="1:11" s="31" customFormat="1" ht="120.75" customHeight="1" hidden="1">
      <c r="A113" s="2" t="s">
        <v>136</v>
      </c>
      <c r="B113" s="26" t="s">
        <v>140</v>
      </c>
      <c r="C113" s="85">
        <v>0</v>
      </c>
      <c r="D113" s="93">
        <v>0</v>
      </c>
      <c r="E113" s="94"/>
      <c r="F113" s="94">
        <f t="shared" si="25"/>
        <v>75</v>
      </c>
      <c r="G113" s="85">
        <v>0</v>
      </c>
      <c r="H113" s="69">
        <v>0</v>
      </c>
      <c r="I113" s="99"/>
      <c r="J113" s="99"/>
      <c r="K113" s="99"/>
    </row>
    <row r="114" spans="1:11" s="31" customFormat="1" ht="76.5" customHeight="1">
      <c r="A114" s="2" t="s">
        <v>137</v>
      </c>
      <c r="B114" s="27" t="s">
        <v>141</v>
      </c>
      <c r="C114" s="85">
        <v>1384.3</v>
      </c>
      <c r="D114" s="93">
        <v>1384.31</v>
      </c>
      <c r="E114" s="94">
        <f>SUM(D114/C114)*100</f>
        <v>100.00072238676587</v>
      </c>
      <c r="F114" s="94">
        <f t="shared" si="25"/>
        <v>-25.000722386765872</v>
      </c>
      <c r="G114" s="85">
        <v>500</v>
      </c>
      <c r="H114" s="69">
        <v>400</v>
      </c>
      <c r="I114" s="99">
        <f>SUM(H114/G114)*100</f>
        <v>80</v>
      </c>
      <c r="J114" s="99">
        <f>SUM(75-I114)</f>
        <v>-5</v>
      </c>
      <c r="K114" s="99">
        <f>SUM(H114/D114*100-100)</f>
        <v>-71.10473810056996</v>
      </c>
    </row>
    <row r="115" spans="1:11" s="31" customFormat="1" ht="76.5" customHeight="1">
      <c r="A115" s="2" t="s">
        <v>207</v>
      </c>
      <c r="B115" s="27" t="s">
        <v>208</v>
      </c>
      <c r="C115" s="85">
        <v>687.6</v>
      </c>
      <c r="D115" s="93">
        <v>687.56</v>
      </c>
      <c r="E115" s="94">
        <f>SUM(D115/C115)*100</f>
        <v>99.99418266433973</v>
      </c>
      <c r="F115" s="94">
        <f t="shared" si="25"/>
        <v>-24.994182664339732</v>
      </c>
      <c r="G115" s="85">
        <v>2000</v>
      </c>
      <c r="H115" s="69">
        <v>1968.23</v>
      </c>
      <c r="I115" s="99">
        <f>SUM(H115/G115)*100</f>
        <v>98.41149999999999</v>
      </c>
      <c r="J115" s="99">
        <f>SUM(75-I115)</f>
        <v>-23.41149999999999</v>
      </c>
      <c r="K115" s="99"/>
    </row>
    <row r="116" spans="1:11" s="31" customFormat="1" ht="81" customHeight="1">
      <c r="A116" s="2" t="s">
        <v>222</v>
      </c>
      <c r="B116" s="27" t="s">
        <v>245</v>
      </c>
      <c r="C116" s="85">
        <v>9343.2</v>
      </c>
      <c r="D116" s="93">
        <v>6458.94</v>
      </c>
      <c r="E116" s="94">
        <f>SUM(D116/C116)*100</f>
        <v>69.12984844592857</v>
      </c>
      <c r="F116" s="94">
        <f t="shared" si="25"/>
        <v>5.870151554071427</v>
      </c>
      <c r="G116" s="85">
        <v>9343.2</v>
      </c>
      <c r="H116" s="69">
        <v>6131.73</v>
      </c>
      <c r="I116" s="99">
        <f>SUM(H116/G116)*100</f>
        <v>65.6277292576419</v>
      </c>
      <c r="J116" s="99">
        <f>SUM(75-I116)</f>
        <v>9.372270742358097</v>
      </c>
      <c r="K116" s="99">
        <f>SUM(H116/D116*100-100)</f>
        <v>-5.066001542048696</v>
      </c>
    </row>
    <row r="117" spans="1:11" s="31" customFormat="1" ht="44.25" customHeight="1">
      <c r="A117" s="2" t="s">
        <v>223</v>
      </c>
      <c r="B117" s="27" t="s">
        <v>246</v>
      </c>
      <c r="C117" s="85">
        <v>298.8</v>
      </c>
      <c r="D117" s="93">
        <v>0</v>
      </c>
      <c r="E117" s="94">
        <f>SUM(D117/C117)*100</f>
        <v>0</v>
      </c>
      <c r="F117" s="94">
        <f t="shared" si="25"/>
        <v>75</v>
      </c>
      <c r="G117" s="85">
        <v>0</v>
      </c>
      <c r="H117" s="69">
        <v>0</v>
      </c>
      <c r="I117" s="99"/>
      <c r="J117" s="99"/>
      <c r="K117" s="99"/>
    </row>
    <row r="118" spans="1:11" s="31" customFormat="1" ht="33" customHeight="1">
      <c r="A118" s="2" t="s">
        <v>224</v>
      </c>
      <c r="B118" s="27" t="s">
        <v>247</v>
      </c>
      <c r="C118" s="85">
        <v>2319.9</v>
      </c>
      <c r="D118" s="93">
        <v>1739.81</v>
      </c>
      <c r="E118" s="94">
        <f>SUM(D118/C118)*100</f>
        <v>74.99504288977973</v>
      </c>
      <c r="F118" s="94">
        <f t="shared" si="25"/>
        <v>0.004957110220274785</v>
      </c>
      <c r="G118" s="85">
        <v>2411.4</v>
      </c>
      <c r="H118" s="69">
        <v>1817.12</v>
      </c>
      <c r="I118" s="99">
        <f>SUM(H118/G118)*100</f>
        <v>75.35539520610432</v>
      </c>
      <c r="J118" s="99">
        <f aca="true" t="shared" si="26" ref="J118:J123">SUM(75-I118)</f>
        <v>-0.3553952061043191</v>
      </c>
      <c r="K118" s="99">
        <f>SUM(H118/D118*100-100)</f>
        <v>4.443588667728093</v>
      </c>
    </row>
    <row r="119" spans="1:11" s="31" customFormat="1" ht="27" customHeight="1" hidden="1">
      <c r="A119" s="2" t="s">
        <v>209</v>
      </c>
      <c r="B119" s="27" t="s">
        <v>210</v>
      </c>
      <c r="C119" s="85">
        <v>0</v>
      </c>
      <c r="D119" s="93">
        <v>0</v>
      </c>
      <c r="E119" s="94"/>
      <c r="F119" s="94">
        <f t="shared" si="25"/>
        <v>75</v>
      </c>
      <c r="G119" s="85">
        <v>0</v>
      </c>
      <c r="H119" s="69">
        <v>0</v>
      </c>
      <c r="I119" s="99"/>
      <c r="J119" s="99">
        <f t="shared" si="26"/>
        <v>75</v>
      </c>
      <c r="K119" s="99"/>
    </row>
    <row r="120" spans="1:11" s="30" customFormat="1" ht="27.75" customHeight="1">
      <c r="A120" s="1" t="s">
        <v>142</v>
      </c>
      <c r="B120" s="23" t="s">
        <v>143</v>
      </c>
      <c r="C120" s="87">
        <f>SUM(C121:C123)</f>
        <v>7227.5</v>
      </c>
      <c r="D120" s="88">
        <f>SUM(D121:D123)</f>
        <v>5445.32</v>
      </c>
      <c r="E120" s="89">
        <f>SUM(D120/C120)*100</f>
        <v>75.34168107921134</v>
      </c>
      <c r="F120" s="89">
        <f t="shared" si="25"/>
        <v>-0.34168107921134094</v>
      </c>
      <c r="G120" s="86">
        <f>SUM(G121:G123)</f>
        <v>7264.61</v>
      </c>
      <c r="H120" s="97">
        <f>SUM(H121:H123)</f>
        <v>5501.71</v>
      </c>
      <c r="I120" s="98">
        <f aca="true" t="shared" si="27" ref="I120:I127">SUM(H120/G120)*100</f>
        <v>75.73304003931388</v>
      </c>
      <c r="J120" s="98">
        <f t="shared" si="26"/>
        <v>-0.7330400393138774</v>
      </c>
      <c r="K120" s="98">
        <f>SUM(H120/D120*100-100)</f>
        <v>1.0355681576105837</v>
      </c>
    </row>
    <row r="121" spans="1:11" s="31" customFormat="1" ht="75">
      <c r="A121" s="28" t="s">
        <v>144</v>
      </c>
      <c r="B121" s="29" t="s">
        <v>146</v>
      </c>
      <c r="C121" s="95">
        <v>6887.5</v>
      </c>
      <c r="D121" s="42">
        <v>5105.32</v>
      </c>
      <c r="E121" s="33">
        <f>SUM(D121/C121)*100</f>
        <v>74.12442831215971</v>
      </c>
      <c r="F121" s="33">
        <f t="shared" si="25"/>
        <v>0.8755716878402922</v>
      </c>
      <c r="G121" s="95">
        <v>7164.61</v>
      </c>
      <c r="H121" s="69">
        <v>5401.71</v>
      </c>
      <c r="I121" s="99">
        <f t="shared" si="27"/>
        <v>75.39433409494724</v>
      </c>
      <c r="J121" s="99">
        <f t="shared" si="26"/>
        <v>-0.39433409494724003</v>
      </c>
      <c r="K121" s="99">
        <f>SUM(H121/D121*100-100)</f>
        <v>5.805512680889734</v>
      </c>
    </row>
    <row r="122" spans="1:11" s="31" customFormat="1" ht="60" customHeight="1" hidden="1">
      <c r="A122" s="28" t="s">
        <v>253</v>
      </c>
      <c r="B122" s="29" t="s">
        <v>254</v>
      </c>
      <c r="C122" s="95">
        <v>0</v>
      </c>
      <c r="D122" s="42">
        <v>0</v>
      </c>
      <c r="E122" s="33"/>
      <c r="F122" s="33">
        <f t="shared" si="25"/>
        <v>75</v>
      </c>
      <c r="G122" s="95">
        <v>0</v>
      </c>
      <c r="H122" s="69">
        <v>0</v>
      </c>
      <c r="I122" s="99"/>
      <c r="J122" s="99">
        <f t="shared" si="26"/>
        <v>75</v>
      </c>
      <c r="K122" s="99"/>
    </row>
    <row r="123" spans="1:11" s="31" customFormat="1" ht="30">
      <c r="A123" s="28" t="s">
        <v>145</v>
      </c>
      <c r="B123" s="29" t="s">
        <v>147</v>
      </c>
      <c r="C123" s="95">
        <v>340</v>
      </c>
      <c r="D123" s="42">
        <v>340</v>
      </c>
      <c r="E123" s="33">
        <f>SUM(D123/C123)*100</f>
        <v>100</v>
      </c>
      <c r="F123" s="33">
        <f t="shared" si="25"/>
        <v>-25</v>
      </c>
      <c r="G123" s="95">
        <v>100</v>
      </c>
      <c r="H123" s="69">
        <v>100</v>
      </c>
      <c r="I123" s="99">
        <f t="shared" si="27"/>
        <v>100</v>
      </c>
      <c r="J123" s="99">
        <f t="shared" si="26"/>
        <v>-25</v>
      </c>
      <c r="K123" s="99"/>
    </row>
    <row r="124" spans="1:12" s="31" customFormat="1" ht="28.5">
      <c r="A124" s="66" t="s">
        <v>225</v>
      </c>
      <c r="B124" s="67" t="s">
        <v>226</v>
      </c>
      <c r="C124" s="96">
        <f>SUM(C125)</f>
        <v>19.8</v>
      </c>
      <c r="D124" s="41">
        <f>SUM(D125)</f>
        <v>0</v>
      </c>
      <c r="E124" s="7">
        <f>SUM(D124/C124)*100</f>
        <v>0</v>
      </c>
      <c r="F124" s="7">
        <f t="shared" si="25"/>
        <v>75</v>
      </c>
      <c r="G124" s="96">
        <f>SUM(G125)</f>
        <v>0</v>
      </c>
      <c r="H124" s="97">
        <f>SUM(H125)</f>
        <v>0</v>
      </c>
      <c r="I124" s="98"/>
      <c r="J124" s="98"/>
      <c r="K124" s="98"/>
      <c r="L124" s="30"/>
    </row>
    <row r="125" spans="1:11" s="31" customFormat="1" ht="60">
      <c r="A125" s="28" t="s">
        <v>227</v>
      </c>
      <c r="B125" s="29" t="s">
        <v>228</v>
      </c>
      <c r="C125" s="95">
        <v>19.8</v>
      </c>
      <c r="D125" s="42">
        <v>0</v>
      </c>
      <c r="E125" s="33">
        <f>SUM(D125/C125)*100</f>
        <v>0</v>
      </c>
      <c r="F125" s="33">
        <f t="shared" si="25"/>
        <v>75</v>
      </c>
      <c r="G125" s="95">
        <v>0</v>
      </c>
      <c r="H125" s="69">
        <v>0</v>
      </c>
      <c r="I125" s="99"/>
      <c r="J125" s="99"/>
      <c r="K125" s="99"/>
    </row>
    <row r="126" spans="1:11" s="30" customFormat="1" ht="27.75" customHeight="1">
      <c r="A126" s="1" t="s">
        <v>148</v>
      </c>
      <c r="B126" s="23" t="s">
        <v>149</v>
      </c>
      <c r="C126" s="87">
        <f>SUM(C127:C128)</f>
        <v>1029.5</v>
      </c>
      <c r="D126" s="88">
        <f>SUM(D127:D128)</f>
        <v>20</v>
      </c>
      <c r="E126" s="89">
        <f>SUM(D126/C126)*100</f>
        <v>1.942690626517727</v>
      </c>
      <c r="F126" s="89">
        <f t="shared" si="25"/>
        <v>73.05730937348227</v>
      </c>
      <c r="G126" s="86">
        <f>SUM(G127:G128)</f>
        <v>479</v>
      </c>
      <c r="H126" s="97">
        <f>SUM(H127:H128)</f>
        <v>0</v>
      </c>
      <c r="I126" s="98">
        <f t="shared" si="27"/>
        <v>0</v>
      </c>
      <c r="J126" s="98">
        <f>SUM(75-I126)</f>
        <v>75</v>
      </c>
      <c r="K126" s="98">
        <f>SUM(H126/D126*100-100)</f>
        <v>-100</v>
      </c>
    </row>
    <row r="127" spans="1:11" s="31" customFormat="1" ht="45">
      <c r="A127" s="28" t="s">
        <v>150</v>
      </c>
      <c r="B127" s="29" t="s">
        <v>152</v>
      </c>
      <c r="C127" s="95">
        <v>1029.5</v>
      </c>
      <c r="D127" s="42">
        <v>20</v>
      </c>
      <c r="E127" s="33">
        <f>SUM(D127/C127)*100</f>
        <v>1.942690626517727</v>
      </c>
      <c r="F127" s="33">
        <f t="shared" si="25"/>
        <v>73.05730937348227</v>
      </c>
      <c r="G127" s="95">
        <v>479</v>
      </c>
      <c r="H127" s="69">
        <v>0</v>
      </c>
      <c r="I127" s="99">
        <f t="shared" si="27"/>
        <v>0</v>
      </c>
      <c r="J127" s="99">
        <f>SUM(75-I127)</f>
        <v>75</v>
      </c>
      <c r="K127" s="99">
        <f>SUM(H127/D127*100-100)</f>
        <v>-100</v>
      </c>
    </row>
    <row r="128" spans="1:11" s="31" customFormat="1" ht="30" hidden="1">
      <c r="A128" s="28" t="s">
        <v>151</v>
      </c>
      <c r="B128" s="29" t="s">
        <v>153</v>
      </c>
      <c r="C128" s="95">
        <v>0</v>
      </c>
      <c r="D128" s="42">
        <v>0</v>
      </c>
      <c r="E128" s="33"/>
      <c r="F128" s="33"/>
      <c r="G128" s="95">
        <v>0</v>
      </c>
      <c r="H128" s="69">
        <v>0</v>
      </c>
      <c r="I128" s="99"/>
      <c r="J128" s="99">
        <f>SUM(100-I128)</f>
        <v>100</v>
      </c>
      <c r="K128" s="99"/>
    </row>
    <row r="129" spans="1:11" s="30" customFormat="1" ht="112.5" customHeight="1">
      <c r="A129" s="1" t="s">
        <v>154</v>
      </c>
      <c r="B129" s="23" t="s">
        <v>155</v>
      </c>
      <c r="C129" s="87">
        <f>SUM(C130:C131)</f>
        <v>0</v>
      </c>
      <c r="D129" s="88">
        <f>SUM(D130:D131)</f>
        <v>450.94</v>
      </c>
      <c r="E129" s="89"/>
      <c r="F129" s="89"/>
      <c r="G129" s="86">
        <f>SUM(G130:G131)</f>
        <v>0</v>
      </c>
      <c r="H129" s="97">
        <f>SUM(H130:H131)</f>
        <v>78.56</v>
      </c>
      <c r="I129" s="98"/>
      <c r="J129" s="98"/>
      <c r="K129" s="98"/>
    </row>
    <row r="130" spans="1:11" s="31" customFormat="1" ht="43.5" customHeight="1">
      <c r="A130" s="2" t="s">
        <v>229</v>
      </c>
      <c r="B130" s="22" t="s">
        <v>248</v>
      </c>
      <c r="C130" s="90">
        <v>0</v>
      </c>
      <c r="D130" s="91">
        <v>443.9</v>
      </c>
      <c r="E130" s="92"/>
      <c r="F130" s="92"/>
      <c r="G130" s="85">
        <v>0</v>
      </c>
      <c r="H130" s="69">
        <v>78.56</v>
      </c>
      <c r="I130" s="99"/>
      <c r="J130" s="99"/>
      <c r="K130" s="99"/>
    </row>
    <row r="131" spans="1:11" s="31" customFormat="1" ht="59.25" customHeight="1">
      <c r="A131" s="28" t="s">
        <v>156</v>
      </c>
      <c r="B131" s="29" t="s">
        <v>157</v>
      </c>
      <c r="C131" s="95">
        <v>0</v>
      </c>
      <c r="D131" s="42">
        <v>7.04</v>
      </c>
      <c r="E131" s="33"/>
      <c r="F131" s="33"/>
      <c r="G131" s="95">
        <v>0</v>
      </c>
      <c r="H131" s="69">
        <v>0</v>
      </c>
      <c r="I131" s="99"/>
      <c r="J131" s="99"/>
      <c r="K131" s="99"/>
    </row>
    <row r="132" spans="1:11" s="30" customFormat="1" ht="59.25" customHeight="1">
      <c r="A132" s="1" t="s">
        <v>158</v>
      </c>
      <c r="B132" s="23" t="s">
        <v>160</v>
      </c>
      <c r="C132" s="87">
        <f>SUM(C133:C135)</f>
        <v>0</v>
      </c>
      <c r="D132" s="88">
        <f>SUM(D133:D135)</f>
        <v>-483.72</v>
      </c>
      <c r="E132" s="89"/>
      <c r="F132" s="89"/>
      <c r="G132" s="86">
        <f>SUM(G133:G135)</f>
        <v>0</v>
      </c>
      <c r="H132" s="97">
        <f>SUM(H133:H135)</f>
        <v>-1501.12</v>
      </c>
      <c r="I132" s="98"/>
      <c r="J132" s="98"/>
      <c r="K132" s="98"/>
    </row>
    <row r="133" spans="1:11" s="31" customFormat="1" ht="82.5" customHeight="1">
      <c r="A133" s="28" t="s">
        <v>230</v>
      </c>
      <c r="B133" s="22" t="s">
        <v>249</v>
      </c>
      <c r="C133" s="90">
        <v>0</v>
      </c>
      <c r="D133" s="91">
        <v>-362.13</v>
      </c>
      <c r="E133" s="92"/>
      <c r="F133" s="92"/>
      <c r="G133" s="85">
        <v>0</v>
      </c>
      <c r="H133" s="69">
        <v>-77</v>
      </c>
      <c r="I133" s="99"/>
      <c r="J133" s="99"/>
      <c r="K133" s="99"/>
    </row>
    <row r="134" spans="1:11" s="31" customFormat="1" ht="78.75" customHeight="1">
      <c r="A134" s="28" t="s">
        <v>231</v>
      </c>
      <c r="B134" s="22" t="s">
        <v>250</v>
      </c>
      <c r="C134" s="90">
        <v>0</v>
      </c>
      <c r="D134" s="91">
        <v>-74.3</v>
      </c>
      <c r="E134" s="92"/>
      <c r="F134" s="92"/>
      <c r="G134" s="85">
        <v>0</v>
      </c>
      <c r="H134" s="69">
        <v>0</v>
      </c>
      <c r="I134" s="99"/>
      <c r="J134" s="99"/>
      <c r="K134" s="99"/>
    </row>
    <row r="135" spans="1:11" s="31" customFormat="1" ht="59.25" customHeight="1">
      <c r="A135" s="28" t="s">
        <v>159</v>
      </c>
      <c r="B135" s="29" t="s">
        <v>161</v>
      </c>
      <c r="C135" s="95">
        <v>0</v>
      </c>
      <c r="D135" s="42">
        <v>-47.29</v>
      </c>
      <c r="E135" s="33"/>
      <c r="F135" s="33"/>
      <c r="G135" s="95">
        <v>0</v>
      </c>
      <c r="H135" s="69">
        <v>-1424.12</v>
      </c>
      <c r="I135" s="99"/>
      <c r="J135" s="99"/>
      <c r="K135" s="99"/>
    </row>
    <row r="136" spans="1:11" ht="19.5" customHeight="1">
      <c r="A136" s="44" t="s">
        <v>114</v>
      </c>
      <c r="B136" s="45" t="s">
        <v>162</v>
      </c>
      <c r="C136" s="46">
        <f>SUM(C85+C89+C109+C120+C124+C126+C129+C132)-0.1</f>
        <v>517892.59</v>
      </c>
      <c r="D136" s="53">
        <f>SUM(D85+D89+D109+D120+D126+D129+D132)</f>
        <v>278918.03</v>
      </c>
      <c r="E136" s="47">
        <f>SUM(D136/C136)*100</f>
        <v>53.85634693093409</v>
      </c>
      <c r="F136" s="47">
        <f>SUM(75-E136)</f>
        <v>21.143653069065913</v>
      </c>
      <c r="G136" s="46">
        <f>SUM(G85+G89+G109+G120+G124+G126+G129+G132)</f>
        <v>505764.31999999995</v>
      </c>
      <c r="H136" s="61">
        <f>SUM(H85+H89+H109+H120+H126+H129+H132)</f>
        <v>295799.3400000001</v>
      </c>
      <c r="I136" s="62">
        <f>SUM(H136/G136)*100</f>
        <v>58.48560847471409</v>
      </c>
      <c r="J136" s="62">
        <f>SUM(75-I136)</f>
        <v>16.51439152528591</v>
      </c>
      <c r="K136" s="62">
        <f>SUM(H136/D136*100-100)</f>
        <v>6.052426944217288</v>
      </c>
    </row>
    <row r="137" spans="1:11" ht="19.5" customHeight="1">
      <c r="A137" s="48"/>
      <c r="B137" s="49" t="s">
        <v>163</v>
      </c>
      <c r="C137" s="50">
        <f>SUM(C84+C136)</f>
        <v>660520.5900000001</v>
      </c>
      <c r="D137" s="54">
        <f>SUM(D84+D136)</f>
        <v>383801.5</v>
      </c>
      <c r="E137" s="51">
        <f>SUM(D137/C137)*100</f>
        <v>58.10591006708814</v>
      </c>
      <c r="F137" s="51">
        <f>SUM(75-E137)</f>
        <v>16.89408993291186</v>
      </c>
      <c r="G137" s="50">
        <f>SUM(G84+G136)</f>
        <v>679016.32</v>
      </c>
      <c r="H137" s="63">
        <f>SUM(H84+H136)</f>
        <v>420796.3300000001</v>
      </c>
      <c r="I137" s="64">
        <f>SUM(H137/G137)*100</f>
        <v>61.97146042086295</v>
      </c>
      <c r="J137" s="64">
        <f>SUM(75-I137)</f>
        <v>13.028539579137053</v>
      </c>
      <c r="K137" s="64">
        <f>SUM(H137/D137*100-100)</f>
        <v>9.639053000053437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2022-07-25T14:24:32Z</cp:lastPrinted>
  <dcterms:created xsi:type="dcterms:W3CDTF">2008-04-09T13:19:06Z</dcterms:created>
  <dcterms:modified xsi:type="dcterms:W3CDTF">2022-10-12T14:23:12Z</dcterms:modified>
  <cp:category/>
  <cp:version/>
  <cp:contentType/>
  <cp:contentStatus/>
</cp:coreProperties>
</file>