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<sst xmlns="http://schemas.openxmlformats.org/spreadsheetml/2006/main" count="304" uniqueCount="295">
  <si>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</si>
  <si>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</si>
  <si>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</si>
  <si>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</si>
  <si>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</si>
  <si>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</si>
  <si>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</si>
  <si>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</si>
  <si>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</si>
  <si>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</si>
  <si>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</si>
  <si>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</si>
  <si>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</si>
  <si>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</si>
  <si>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</si>
  <si>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</si>
  <si>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</si>
  <si>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</si>
  <si>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</si>
  <si>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</si>
  <si>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</si>
  <si>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</si>
  <si>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</si>
  <si>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</si>
  <si>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</si>
  <si>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</si>
  <si>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</si>
  <si>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</si>
  <si>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</si>
  <si>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</si>
  <si>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</si>
  <si>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</si>
  <si>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</si>
  <si>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</si>
  <si>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</si>
  <si>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</si>
  <si>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</si>
  <si>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</si>
  <si>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</si>
  <si>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</si>
  <si>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</si>
  <si>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</si>
  <si>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</si>
  <si>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</si>
  <si>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</si>
  <si>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</si>
  <si>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</si>
  <si>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</si>
  <si>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</si>
  <si>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</si>
  <si>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</si>
  <si>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</si>
  <si>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</si>
  <si>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</si>
  <si>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</si>
  <si>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</si>
  <si>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</si>
  <si>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</si>
  <si>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</si>
  <si>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</si>
  <si>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</si>
  <si>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</si>
  <si>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</si>
  <si>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</si>
  <si>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</si>
  <si>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</si>
  <si>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</si>
  <si>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</si>
  <si>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</si>
  <si>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</si>
  <si>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</si>
  <si>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</si>
  <si>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</si>
  <si>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</si>
  <si>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</si>
  <si>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</si>
  <si>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000 1 11 03050 05 0000 000</t>
  </si>
  <si>
    <t>000 1 11 05013 13 0000 000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</si>
  <si>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</si>
  <si>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</si>
  <si>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</si>
  <si>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</si>
  <si>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</si>
  <si>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</si>
  <si>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</si>
  <si>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</si>
  <si>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</si>
  <si>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</si>
  <si>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</si>
  <si>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</si>
  <si>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</si>
  <si>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000 1 14 06013 13 0000 000</t>
  </si>
  <si>
    <t>000 1 16 00000 00 0000 000</t>
  </si>
  <si>
    <t>ИТОГО налоговых и неналоговых доходов</t>
  </si>
  <si>
    <t>000 1 00 00000 00 0000 000</t>
  </si>
  <si>
    <t>000 2 02 10000 00 0000 000</t>
  </si>
  <si>
    <t>Дотации бюджетам бюджетной системы Российской Федерации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</si>
  <si>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</si>
  <si>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</si>
  <si>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</si>
  <si>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</si>
  <si>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</si>
  <si>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</si>
  <si>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реализацию федеральных целевых программ</t>
  </si>
  <si>
    <t>000 2 02 30000 00 0000 000</t>
  </si>
  <si>
    <t>000 2 02 35134 05 0000 000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</si>
  <si>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</si>
  <si>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</si>
  <si>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</si>
  <si>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</si>
  <si>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</si>
  <si>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</si>
  <si>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</si>
  <si>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</si>
  <si>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</si>
  <si>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000 2 07 05030 05 0000 000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</si>
  <si>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</si>
  <si>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</si>
  <si>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</si>
  <si>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</si>
  <si>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</si>
  <si>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безвозмездных поступлений</t>
  </si>
  <si>
    <t>ДОХОДЫ БЮДЖЕТА - ИТОГО</t>
  </si>
  <si>
    <t>000 1 08 07150 01 0000 000</t>
  </si>
  <si>
    <t xml:space="preserve">Субвенции бюджетам бюджетной системы Российской Федерации </t>
  </si>
  <si>
    <t>000 1 16 01053 01 0000 000</t>
  </si>
  <si>
    <t>000 1 16 01063 01 0000 000</t>
  </si>
  <si>
    <t>000 1 16 01073 01 0000 000</t>
  </si>
  <si>
    <t>000 1 16 01153 01 0000 000</t>
  </si>
  <si>
    <t>000 1 16 01157 01 0000 000</t>
  </si>
  <si>
    <t>000 1 16 01194 01 0000 000</t>
  </si>
  <si>
    <t>000 1 16 01203 01 0000 000</t>
  </si>
  <si>
    <t>000 1 16 01204 01 0000 000</t>
  </si>
  <si>
    <t>000 1 16 02020 02 0000 000</t>
  </si>
  <si>
    <t>000 1 16 10123 01 0000 000</t>
  </si>
  <si>
    <t>000 1 16 10129 01 0000 000</t>
  </si>
  <si>
    <t>000 1 16 11050 01 0000 000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</si>
  <si>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</si>
  <si>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</si>
  <si>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</si>
  <si>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</si>
  <si>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</si>
  <si>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</si>
  <si>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</si>
  <si>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</si>
  <si>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</si>
  <si>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</si>
  <si>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</si>
  <si>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</si>
  <si>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000 2 02 25169 05 0000 000</t>
  </si>
  <si>
    <t>000 2 02 25491 05 0000 000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</si>
  <si>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</si>
  <si>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</si>
  <si>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000 2 02 27112 05 0000 000</t>
  </si>
  <si>
    <t>000 2 02 39998 05 0000 000</t>
  </si>
  <si>
    <t>Единая субвенция бюджетам муниципальных районов</t>
  </si>
  <si>
    <t>000 1 16 01074 01 0000 000</t>
  </si>
  <si>
    <t>000 1 16 01083 01 0000 000</t>
  </si>
  <si>
    <t>000 1 16 01084 01 0000 000</t>
  </si>
  <si>
    <t>000 1 16 01113 01 0000 000</t>
  </si>
  <si>
    <t>000 1 16 01143 01 0000 000</t>
  </si>
  <si>
    <t>000 1 16 01173 01 0000 000</t>
  </si>
  <si>
    <t>000 1 16 01193 01 0000 000</t>
  </si>
  <si>
    <t>000 2 02 35469 05 0000 000</t>
  </si>
  <si>
    <t>000 2 04 00000 00 0000 000</t>
  </si>
  <si>
    <t>БЕЗВОЗМЕЗДНЫЕ ПОСТУПЛЕНИЯ ОТ НЕГОСУДАРСТВЕННЫХ ОРГАНИЗАЦИЙ</t>
  </si>
  <si>
    <t xml:space="preserve">000 1 12 01042 01 0000 000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</si>
  <si>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</si>
  <si>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</si>
  <si>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</si>
  <si>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</si>
  <si>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</si>
  <si>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</si>
  <si>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</si>
  <si>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000 2 02 30021 05 0000 000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</si>
  <si>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</si>
  <si>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проведение Всероссийской переписи населения 2020 года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</si>
  <si>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</si>
  <si>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000 1 01 02080 01 0000 000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</si>
  <si>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</si>
  <si>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000 2 02 45550 05 0000 000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</si>
  <si>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</si>
  <si>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2022 год</t>
  </si>
  <si>
    <t>000 1 01 02130 01 0000 000</t>
  </si>
  <si>
    <t>000 1 06 00000 00 0000 000</t>
  </si>
  <si>
    <t>НАЛОГИ НА ИМУЩЕСТВО</t>
  </si>
  <si>
    <t>000 1 06 06000 00 0000 000</t>
  </si>
  <si>
    <t>Земельный налог</t>
  </si>
  <si>
    <t>000 1 08 04020 01 0000 000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</si>
  <si>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</si>
  <si>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000 2 02 35118 05 0000 000</t>
  </si>
  <si>
    <t>2023 год</t>
  </si>
  <si>
    <t>тыс. рублей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</si>
  <si>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</si>
  <si>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000 1 06 01020 14 0000 000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</si>
  <si>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</si>
  <si>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000 1 06 06032 14 0000 000</t>
  </si>
  <si>
    <t>000 1 06 06042 14 0000 000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</si>
  <si>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</si>
  <si>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</si>
  <si>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000 1 11 01040 14 0000 000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</si>
  <si>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</si>
  <si>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000 1 11 05012 14 0000 000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</si>
  <si>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</si>
  <si>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</si>
  <si>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</si>
  <si>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000 1 11 05034 14 0000 000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</si>
  <si>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</si>
  <si>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000 1 11 05074 14 0000 000</t>
  </si>
  <si>
    <t>Доходы от сдачи в аренду имущества, составляющего казну муниципальных округов (за исключением земельных участков)</t>
  </si>
  <si>
    <t>000 1 11 05312 14 0000 000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</si>
  <si>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</si>
  <si>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000 1 11 09044 14 0000 000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</si>
  <si>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</si>
  <si>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000 1 13 02994 14 0000 000</t>
  </si>
  <si>
    <t>Прочие доходы от компенсации затрат бюджетов муниципальных округов</t>
  </si>
  <si>
    <t>000 1 14 02043 14 0000 000</t>
  </si>
  <si>
    <t>000 1 14 06012 14 0000 000</t>
  </si>
  <si>
    <t>000 1 14 06024 14 0000 000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</si>
  <si>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</si>
  <si>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000 1 16 10032 14 0000 000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</si>
  <si>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</si>
  <si>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000 1 16 11064 01 0000 000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</si>
  <si>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</si>
  <si>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000 1 17 01040 14 0000 000</t>
  </si>
  <si>
    <t>Невыясненные поступления, зачисляемые в бюджеты муниципальных округов</t>
  </si>
  <si>
    <t>000 1 17 05040 14 0000 000</t>
  </si>
  <si>
    <t>Прочие неналоговые доходы бюджеитов муниципальных округов</t>
  </si>
  <si>
    <t>000 2 02 15001 14 0000 000</t>
  </si>
  <si>
    <t>Дотации бюджетам муниципальных округов на выравнивание бюджетной обеспеченности</t>
  </si>
  <si>
    <t>000 2 02 15002 14 0000 000</t>
  </si>
  <si>
    <t>Дотации бюджетам муниципальных округов на поддержку мер по обеспечению сбалансированности бюджетов</t>
  </si>
  <si>
    <t>000 2 02 15009 14 0000 000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</si>
  <si>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</si>
  <si>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</si>
  <si>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000 2 02 20077 14 0000 000</t>
  </si>
  <si>
    <t>000 2 02 20299 14 0000 000</t>
  </si>
  <si>
    <t>000 2 02 20302 14 0000 000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</si>
  <si>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</si>
  <si>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000 2 02 25210 14 0000 000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</si>
  <si>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</si>
  <si>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</si>
  <si>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000 2 02 25172 14 0000 000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</si>
  <si>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</si>
  <si>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000 2 02 25228 14 0000 000</t>
  </si>
  <si>
    <t>000 2 02 25243 14 0000 000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</si>
  <si>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</si>
  <si>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000 2 02 25304 14 0000 000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</si>
  <si>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</si>
  <si>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000 2 02 25467 14 0000 000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</si>
  <si>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</si>
  <si>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000 2 02 25497 14 0000 000</t>
  </si>
  <si>
    <t>Субсидии бюджетам муниципальных округов на реализацию мероприятий по обеспечению жильем молодых семей</t>
  </si>
  <si>
    <t>000 2 02 25519 14 0000 000</t>
  </si>
  <si>
    <t>000 2 02 25511 14 0000 000</t>
  </si>
  <si>
    <t>Субсидия бюджетам муниципальных округов на поддержку отрасли культуры</t>
  </si>
  <si>
    <t>Субсидии бюджетам муниципальных округов на проведение комплексных кадастровых работ</t>
  </si>
  <si>
    <t>000 2 02 25555 14 0000 000</t>
  </si>
  <si>
    <t>Субсидии бюджетам муниципальных округов на реализацию программ формирования современной городской среды</t>
  </si>
  <si>
    <t>000 2 02 29999 14 0000 000</t>
  </si>
  <si>
    <t>Прочие субсидии бюджетам муниципальных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</si>
  <si>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</si>
  <si>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000 2 02 30024 14 0000 000</t>
  </si>
  <si>
    <t>Субвенции бюджетам муниципальных округов на выполнение передаваемых полномочий субъектов Российской Федерации</t>
  </si>
  <si>
    <t>000 2 02 35120 14 0000 000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</si>
  <si>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</si>
  <si>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000 2 02 35176 14 0000 000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</si>
  <si>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</si>
  <si>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000 2 02 35179 14 0000 000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</si>
  <si>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</si>
  <si>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000 2 02 35303 14 0000 000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</si>
  <si>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</si>
  <si>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000 2 02 36900 14 0000 000</t>
  </si>
  <si>
    <t>Единая субвенция бюджетам муниципальных округов из бюджета субъекта Российской Федерации</t>
  </si>
  <si>
    <t>000 2 04 04020 14 0000 000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</si>
  <si>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</si>
  <si>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000 2 07 04020 14 0000 000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</si>
  <si>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</si>
  <si>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000 2 18 04010 14 0000 000</t>
  </si>
  <si>
    <t>Доходы бюджетов муниципальных округов от возврата бюджетными учреждениями остатков субсидий прошлых лет</t>
  </si>
  <si>
    <t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</si>
  <si>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000 2 18 60010 14 0000 000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</si>
  <si>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</si>
  <si>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000 2 19 25304 14 0000 000</t>
  </si>
  <si>
    <t>000 2 19 35303 14 0000 000</t>
  </si>
  <si>
    <t>000 2 19 60010 14 0000 000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</si>
  <si>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</si>
  <si>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Анализ исполнения доходной части бюджета округа за 9 месяцев 2023 год в сравнении с исполнением консолидированного бюджета района за аналогичный период 2022 года (в сопоставимых кодах бюджетной классификации)</t>
  </si>
  <si>
    <t>000 2 02 25786 14 0000 000</t>
  </si>
  <si>
    <t>000 2 02 35135 14 0000 000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</si>
  <si>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</si>
  <si>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000 1 01 02140 01 0000 000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</si>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</sst>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#,##0.00&quot;р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8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92" fontId="9" fillId="41" borderId="12" xfId="0" applyNumberFormat="1" applyFont="1" applyFill="1" applyBorder="1" applyAlignment="1">
      <alignment horizontal="center" vertical="top" wrapText="1"/>
    </xf>
    <xf numFmtId="192" fontId="8" fillId="41" borderId="12" xfId="0" applyNumberFormat="1" applyFont="1" applyFill="1" applyBorder="1" applyAlignment="1">
      <alignment horizontal="center" vertical="top"/>
    </xf>
    <xf numFmtId="192" fontId="9" fillId="41" borderId="12" xfId="0" applyNumberFormat="1" applyFont="1" applyFill="1" applyBorder="1" applyAlignment="1">
      <alignment horizontal="center" vertical="top"/>
    </xf>
    <xf numFmtId="192" fontId="8" fillId="41" borderId="12" xfId="67" applyNumberFormat="1" applyFont="1" applyFill="1" applyBorder="1" applyAlignment="1" applyProtection="1">
      <alignment horizontal="center" vertical="top"/>
      <protection hidden="1"/>
    </xf>
    <xf numFmtId="192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8" fillId="41" borderId="0" xfId="67" applyNumberFormat="1" applyFont="1" applyFill="1" applyAlignment="1">
      <alignment horizontal="right" vertical="top"/>
      <protection/>
    </xf>
    <xf numFmtId="192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92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0" xfId="67" applyNumberFormat="1" applyFont="1" applyFill="1" applyAlignment="1">
      <alignment horizontal="right"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92" fontId="9" fillId="42" borderId="12" xfId="67" applyNumberFormat="1" applyFont="1" applyFill="1" applyBorder="1" applyAlignment="1" applyProtection="1">
      <alignment horizontal="center" vertical="top"/>
      <protection hidden="1"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92" fontId="9" fillId="43" borderId="12" xfId="67" applyNumberFormat="1" applyFont="1" applyFill="1" applyBorder="1" applyAlignment="1" applyProtection="1">
      <alignment horizontal="center" vertical="top"/>
      <protection hidden="1"/>
    </xf>
    <xf numFmtId="0" fontId="8" fillId="41" borderId="0" xfId="67" applyFont="1" applyFill="1" applyBorder="1" applyAlignment="1">
      <alignment vertical="top"/>
      <protection/>
    </xf>
    <xf numFmtId="2" fontId="1" fillId="41" borderId="0" xfId="67" applyNumberFormat="1" applyFill="1" applyBorder="1" applyAlignment="1">
      <alignment vertical="top"/>
      <protection/>
    </xf>
    <xf numFmtId="192" fontId="9" fillId="41" borderId="0" xfId="67" applyNumberFormat="1" applyFont="1" applyFill="1" applyBorder="1" applyAlignment="1" applyProtection="1">
      <alignment horizontal="center" wrapText="1"/>
      <protection hidden="1"/>
    </xf>
    <xf numFmtId="4" fontId="1" fillId="41" borderId="0" xfId="67" applyNumberForma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192" fontId="9" fillId="41" borderId="0" xfId="67" applyNumberFormat="1" applyFont="1" applyFill="1" applyAlignment="1">
      <alignment horizontal="center" vertical="top"/>
      <protection/>
    </xf>
    <xf numFmtId="192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192" fontId="9" fillId="43" borderId="12" xfId="67" applyNumberFormat="1" applyFont="1" applyFill="1" applyBorder="1" applyAlignment="1">
      <alignment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4" fontId="8" fillId="44" borderId="12" xfId="67" applyNumberFormat="1" applyFont="1" applyFill="1" applyBorder="1" applyAlignment="1">
      <alignment vertical="top"/>
      <protection/>
    </xf>
    <xf numFmtId="2" fontId="8" fillId="44" borderId="12" xfId="67" applyNumberFormat="1" applyFont="1" applyFill="1" applyBorder="1" applyAlignment="1">
      <alignment vertical="top"/>
      <protection/>
    </xf>
    <xf numFmtId="192" fontId="8" fillId="44" borderId="12" xfId="67" applyNumberFormat="1" applyFont="1" applyFill="1" applyBorder="1" applyAlignment="1" applyProtection="1">
      <alignment horizontal="center" vertical="top"/>
      <protection hidden="1"/>
    </xf>
    <xf numFmtId="0" fontId="9" fillId="41" borderId="12" xfId="67" applyFont="1" applyFill="1" applyBorder="1" applyAlignment="1">
      <alignment horizontal="left" vertical="top"/>
      <protection/>
    </xf>
    <xf numFmtId="0" fontId="9" fillId="41" borderId="12" xfId="67" applyFont="1" applyFill="1" applyBorder="1" applyAlignment="1">
      <alignment horizontal="justify" vertical="top"/>
      <protection/>
    </xf>
    <xf numFmtId="4" fontId="9" fillId="41" borderId="12" xfId="67" applyNumberFormat="1" applyFon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2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4" fontId="9" fillId="42" borderId="12" xfId="67" applyNumberFormat="1" applyFont="1" applyFill="1" applyBorder="1" applyAlignment="1">
      <alignment vertical="top"/>
      <protection/>
    </xf>
    <xf numFmtId="4" fontId="9" fillId="44" borderId="12" xfId="67" applyNumberFormat="1" applyFont="1" applyFill="1" applyBorder="1" applyAlignment="1">
      <alignment vertical="top"/>
      <protection/>
    </xf>
    <xf numFmtId="2" fontId="9" fillId="44" borderId="12" xfId="67" applyNumberFormat="1" applyFont="1" applyFill="1" applyBorder="1" applyAlignment="1">
      <alignment vertical="top"/>
      <protection/>
    </xf>
    <xf numFmtId="192" fontId="8" fillId="44" borderId="12" xfId="0" applyNumberFormat="1" applyFont="1" applyFill="1" applyBorder="1" applyAlignment="1">
      <alignment horizontal="center" vertical="top"/>
    </xf>
    <xf numFmtId="192" fontId="9" fillId="44" borderId="12" xfId="67" applyNumberFormat="1" applyFont="1" applyFill="1" applyBorder="1" applyAlignment="1" applyProtection="1">
      <alignment horizontal="center" vertical="top"/>
      <protection hidden="1"/>
    </xf>
    <xf numFmtId="0" fontId="14" fillId="41" borderId="12" xfId="67" applyFont="1" applyFill="1" applyBorder="1" applyAlignment="1" applyProtection="1">
      <alignment horizontal="left" vertical="top"/>
      <protection hidden="1"/>
    </xf>
    <xf numFmtId="0" fontId="14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4" fillId="41" borderId="12" xfId="67" applyNumberFormat="1" applyFont="1" applyFill="1" applyBorder="1" applyAlignment="1" applyProtection="1">
      <alignment horizontal="center" vertical="top"/>
      <protection hidden="1"/>
    </xf>
    <xf numFmtId="4" fontId="14" fillId="41" borderId="12" xfId="67" applyNumberFormat="1" applyFont="1" applyFill="1" applyBorder="1" applyAlignment="1">
      <alignment vertical="top"/>
      <protection/>
    </xf>
    <xf numFmtId="2" fontId="14" fillId="41" borderId="12" xfId="67" applyNumberFormat="1" applyFont="1" applyFill="1" applyBorder="1" applyAlignment="1">
      <alignment vertical="top"/>
      <protection/>
    </xf>
    <xf numFmtId="0" fontId="9" fillId="44" borderId="12" xfId="67" applyFont="1" applyFill="1" applyBorder="1" applyAlignment="1" applyProtection="1">
      <alignment horizontal="left" vertical="top"/>
      <protection hidden="1"/>
    </xf>
    <xf numFmtId="0" fontId="9" fillId="44" borderId="12" xfId="66" applyNumberFormat="1" applyFont="1" applyFill="1" applyBorder="1" applyAlignment="1" applyProtection="1">
      <alignment horizontal="justify" vertical="top" wrapText="1"/>
      <protection hidden="1"/>
    </xf>
    <xf numFmtId="0" fontId="8" fillId="44" borderId="12" xfId="67" applyFont="1" applyFill="1" applyBorder="1" applyAlignment="1" applyProtection="1">
      <alignment horizontal="left" vertical="top"/>
      <protection hidden="1"/>
    </xf>
    <xf numFmtId="0" fontId="8" fillId="44" borderId="12" xfId="66" applyNumberFormat="1" applyFont="1" applyFill="1" applyBorder="1" applyAlignment="1" applyProtection="1">
      <alignment horizontal="justify" vertical="top" wrapText="1"/>
      <protection hidden="1"/>
    </xf>
    <xf numFmtId="2" fontId="11" fillId="41" borderId="0" xfId="67" applyNumberFormat="1" applyFont="1" applyFill="1" applyBorder="1" applyAlignment="1">
      <alignment/>
      <protection/>
    </xf>
    <xf numFmtId="192" fontId="8" fillId="41" borderId="12" xfId="67" applyNumberFormat="1" applyFont="1" applyFill="1" applyBorder="1" applyAlignment="1">
      <alignment horizontal="center" vertical="top"/>
      <protection/>
    </xf>
    <xf numFmtId="192" fontId="9" fillId="41" borderId="12" xfId="67" applyNumberFormat="1" applyFont="1" applyFill="1" applyBorder="1" applyAlignment="1">
      <alignment horizontal="center" vertical="top"/>
      <protection/>
    </xf>
    <xf numFmtId="192" fontId="8" fillId="44" borderId="12" xfId="67" applyNumberFormat="1" applyFont="1" applyFill="1" applyBorder="1" applyAlignment="1">
      <alignment horizontal="center"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zoomScale="75" zoomScaleNormal="75" zoomScalePageLayoutView="0" workbookViewId="0" topLeftCell="A98">
      <selection activeCell="D105" sqref="D105"/>
    </sheetView>
  </sheetViews>
  <sheetFormatPr defaultColWidth="9.00390625" defaultRowHeight="12.75"/>
  <cols>
    <col min="1" max="1" width="27.125" style="26" customWidth="1"/>
    <col min="2" max="2" width="50.875" style="27" customWidth="1"/>
    <col min="3" max="3" width="13.00390625" style="39" customWidth="1"/>
    <col min="4" max="4" width="11.875" style="43" customWidth="1"/>
    <col min="5" max="5" width="13.625" style="37" customWidth="1"/>
    <col min="6" max="6" width="11.25390625" style="37" customWidth="1"/>
    <col min="7" max="7" width="13.25390625" style="56" customWidth="1"/>
    <col min="8" max="8" width="13.25390625" style="53" customWidth="1"/>
    <col min="9" max="9" width="10.00390625" style="51" customWidth="1"/>
    <col min="10" max="10" width="9.125" style="51" customWidth="1"/>
    <col min="11" max="11" width="15.375" style="51" customWidth="1"/>
    <col min="12" max="16384" width="9.125" style="10" customWidth="1"/>
  </cols>
  <sheetData>
    <row r="1" spans="1:10" ht="41.25" customHeight="1">
      <c r="A1" s="93" t="s">
        <v>287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24" customHeight="1">
      <c r="A2" s="12"/>
      <c r="B2" s="12"/>
      <c r="C2" s="38"/>
      <c r="D2" s="40"/>
      <c r="E2" s="35"/>
      <c r="F2" s="35"/>
      <c r="G2" s="52"/>
      <c r="K2" s="85" t="s">
        <v>192</v>
      </c>
    </row>
    <row r="3" spans="1:11" ht="47.25" customHeight="1">
      <c r="A3" s="89" t="s">
        <v>0</v>
      </c>
      <c r="B3" s="91" t="s">
        <v>1</v>
      </c>
      <c r="C3" s="94" t="s">
        <v>182</v>
      </c>
      <c r="D3" s="94"/>
      <c r="E3" s="94"/>
      <c r="F3" s="94"/>
      <c r="G3" s="95" t="s">
        <v>191</v>
      </c>
      <c r="H3" s="96"/>
      <c r="I3" s="96"/>
      <c r="J3" s="96"/>
      <c r="K3" s="97"/>
    </row>
    <row r="4" spans="1:11" ht="87" customHeight="1">
      <c r="A4" s="90"/>
      <c r="B4" s="92"/>
      <c r="C4" s="5" t="s">
        <v>2</v>
      </c>
      <c r="D4" s="41" t="s">
        <v>3</v>
      </c>
      <c r="E4" s="36" t="s">
        <v>29</v>
      </c>
      <c r="F4" s="36" t="s">
        <v>30</v>
      </c>
      <c r="G4" s="5" t="s">
        <v>2</v>
      </c>
      <c r="H4" s="54" t="s">
        <v>3</v>
      </c>
      <c r="I4" s="55" t="s">
        <v>29</v>
      </c>
      <c r="J4" s="55" t="s">
        <v>30</v>
      </c>
      <c r="K4" s="55" t="s">
        <v>39</v>
      </c>
    </row>
    <row r="5" spans="1:11" ht="15.75" customHeight="1">
      <c r="A5" s="13" t="s">
        <v>41</v>
      </c>
      <c r="B5" s="14" t="s">
        <v>4</v>
      </c>
      <c r="C5" s="5">
        <f>SUM(C6:C12)</f>
        <v>156832.6</v>
      </c>
      <c r="D5" s="66">
        <f>SUM(D6:D12)</f>
        <v>111671.93000000001</v>
      </c>
      <c r="E5" s="67">
        <f aca="true" t="shared" si="0" ref="E5:E10">SUM(D5/C5)*100</f>
        <v>71.20453910730295</v>
      </c>
      <c r="F5" s="67">
        <f aca="true" t="shared" si="1" ref="F5:F10">SUM(75-E5)</f>
        <v>3.795460892697051</v>
      </c>
      <c r="G5" s="5">
        <f>SUM(G6:G12)</f>
        <v>163878</v>
      </c>
      <c r="H5" s="66">
        <f>SUM(H6:H12)</f>
        <v>119969.05</v>
      </c>
      <c r="I5" s="67">
        <f aca="true" t="shared" si="2" ref="I5:I16">SUM(H5/G5)*100</f>
        <v>73.20631811469508</v>
      </c>
      <c r="J5" s="67">
        <f>SUM(50-I5)</f>
        <v>-23.20631811469508</v>
      </c>
      <c r="K5" s="67">
        <f>SUM(H5/D5*100-100)</f>
        <v>7.429906512764674</v>
      </c>
    </row>
    <row r="6" spans="1:11" ht="75" customHeight="1">
      <c r="A6" s="15" t="s">
        <v>42</v>
      </c>
      <c r="B6" s="16" t="s">
        <v>5</v>
      </c>
      <c r="C6" s="6">
        <v>154762.6</v>
      </c>
      <c r="D6" s="68">
        <v>110473.31</v>
      </c>
      <c r="E6" s="69">
        <f t="shared" si="0"/>
        <v>71.38243348199113</v>
      </c>
      <c r="F6" s="69">
        <f t="shared" si="1"/>
        <v>3.6175665180088714</v>
      </c>
      <c r="G6" s="6">
        <v>160458</v>
      </c>
      <c r="H6" s="68">
        <v>117039.57</v>
      </c>
      <c r="I6" s="69">
        <f t="shared" si="2"/>
        <v>72.94093781550313</v>
      </c>
      <c r="J6" s="69">
        <f>SUM(75-I6)</f>
        <v>2.0590621844968666</v>
      </c>
      <c r="K6" s="69">
        <f>SUM(H6/D6*100-100)</f>
        <v>5.943752386888761</v>
      </c>
    </row>
    <row r="7" spans="1:11" ht="105.75" customHeight="1">
      <c r="A7" s="15" t="s">
        <v>43</v>
      </c>
      <c r="B7" s="17" t="s">
        <v>6</v>
      </c>
      <c r="C7" s="6">
        <v>1270</v>
      </c>
      <c r="D7" s="68">
        <v>101.32</v>
      </c>
      <c r="E7" s="69">
        <f t="shared" si="0"/>
        <v>7.977952755905511</v>
      </c>
      <c r="F7" s="69">
        <f t="shared" si="1"/>
        <v>67.0220472440945</v>
      </c>
      <c r="G7" s="6">
        <v>300</v>
      </c>
      <c r="H7" s="68">
        <v>279.22</v>
      </c>
      <c r="I7" s="69">
        <f t="shared" si="2"/>
        <v>93.07333333333334</v>
      </c>
      <c r="J7" s="69">
        <f aca="true" t="shared" si="3" ref="J7:J16">SUM(75-I7)</f>
        <v>-18.073333333333338</v>
      </c>
      <c r="K7" s="69">
        <f aca="true" t="shared" si="4" ref="K7:K21">SUM(H7/D7*100-100)</f>
        <v>175.5823134622977</v>
      </c>
    </row>
    <row r="8" spans="1:11" ht="46.5" customHeight="1">
      <c r="A8" s="15" t="s">
        <v>44</v>
      </c>
      <c r="B8" s="18" t="s">
        <v>7</v>
      </c>
      <c r="C8" s="6">
        <v>740</v>
      </c>
      <c r="D8" s="68">
        <v>1023.69</v>
      </c>
      <c r="E8" s="69">
        <f t="shared" si="0"/>
        <v>138.33648648648648</v>
      </c>
      <c r="F8" s="69">
        <f t="shared" si="1"/>
        <v>-63.33648648648648</v>
      </c>
      <c r="G8" s="6">
        <v>1500</v>
      </c>
      <c r="H8" s="68">
        <v>1313.45</v>
      </c>
      <c r="I8" s="69">
        <f t="shared" si="2"/>
        <v>87.56333333333333</v>
      </c>
      <c r="J8" s="69">
        <f t="shared" si="3"/>
        <v>-12.563333333333333</v>
      </c>
      <c r="K8" s="69">
        <f t="shared" si="4"/>
        <v>28.305444030907807</v>
      </c>
    </row>
    <row r="9" spans="1:11" ht="93" customHeight="1">
      <c r="A9" s="15" t="s">
        <v>45</v>
      </c>
      <c r="B9" s="18" t="s">
        <v>8</v>
      </c>
      <c r="C9" s="6">
        <v>35</v>
      </c>
      <c r="D9" s="68">
        <v>54.99</v>
      </c>
      <c r="E9" s="69">
        <f t="shared" si="0"/>
        <v>157.11428571428573</v>
      </c>
      <c r="F9" s="69">
        <f t="shared" si="1"/>
        <v>-82.11428571428573</v>
      </c>
      <c r="G9" s="6">
        <v>100</v>
      </c>
      <c r="H9" s="68">
        <v>93.28</v>
      </c>
      <c r="I9" s="69">
        <f>SUM(H9/G9)*100</f>
        <v>93.28</v>
      </c>
      <c r="J9" s="69">
        <f t="shared" si="3"/>
        <v>-18.28</v>
      </c>
      <c r="K9" s="69">
        <f>SUM(H9/D9*100-100)</f>
        <v>69.6308419712675</v>
      </c>
    </row>
    <row r="10" spans="1:11" ht="90.75" customHeight="1">
      <c r="A10" s="15" t="s">
        <v>178</v>
      </c>
      <c r="B10" s="18" t="s">
        <v>179</v>
      </c>
      <c r="C10" s="6">
        <v>25</v>
      </c>
      <c r="D10" s="68">
        <v>18.62</v>
      </c>
      <c r="E10" s="69">
        <f t="shared" si="0"/>
        <v>74.48</v>
      </c>
      <c r="F10" s="69">
        <f t="shared" si="1"/>
        <v>0.519999999999996</v>
      </c>
      <c r="G10" s="6">
        <v>20</v>
      </c>
      <c r="H10" s="68">
        <v>14.52</v>
      </c>
      <c r="I10" s="69">
        <f>SUM(H10/G10)*100</f>
        <v>72.6</v>
      </c>
      <c r="J10" s="69">
        <f t="shared" si="3"/>
        <v>2.4000000000000057</v>
      </c>
      <c r="K10" s="69">
        <f>SUM(H10/D10*100-100)</f>
        <v>-22.019334049409238</v>
      </c>
    </row>
    <row r="11" spans="1:11" ht="63" customHeight="1">
      <c r="A11" s="15" t="s">
        <v>183</v>
      </c>
      <c r="B11" s="18" t="s">
        <v>193</v>
      </c>
      <c r="C11" s="6">
        <v>0</v>
      </c>
      <c r="D11" s="68">
        <v>0</v>
      </c>
      <c r="E11" s="69"/>
      <c r="F11" s="69"/>
      <c r="G11" s="6">
        <v>1500</v>
      </c>
      <c r="H11" s="68">
        <v>1219.26</v>
      </c>
      <c r="I11" s="69">
        <f>SUM(H11/G11)*100</f>
        <v>81.284</v>
      </c>
      <c r="J11" s="69">
        <f t="shared" si="3"/>
        <v>-6.284000000000006</v>
      </c>
      <c r="K11" s="69"/>
    </row>
    <row r="12" spans="1:11" ht="109.5" customHeight="1">
      <c r="A12" s="15" t="s">
        <v>291</v>
      </c>
      <c r="B12" s="18" t="s">
        <v>292</v>
      </c>
      <c r="C12" s="6">
        <v>0</v>
      </c>
      <c r="D12" s="68">
        <v>0</v>
      </c>
      <c r="E12" s="69"/>
      <c r="F12" s="69"/>
      <c r="G12" s="6">
        <v>0</v>
      </c>
      <c r="H12" s="68">
        <v>9.75</v>
      </c>
      <c r="I12" s="69"/>
      <c r="J12" s="69"/>
      <c r="K12" s="69"/>
    </row>
    <row r="13" spans="1:11" ht="33" customHeight="1">
      <c r="A13" s="13" t="s">
        <v>46</v>
      </c>
      <c r="B13" s="19" t="s">
        <v>24</v>
      </c>
      <c r="C13" s="7">
        <f>SUM(C14:C17)</f>
        <v>13847</v>
      </c>
      <c r="D13" s="42">
        <f>SUM(D14:D17)</f>
        <v>12135.79</v>
      </c>
      <c r="E13" s="67">
        <f>SUM(D13/C13)*100</f>
        <v>87.64201632122483</v>
      </c>
      <c r="F13" s="67">
        <f>SUM(75-E13)</f>
        <v>-12.64201632122483</v>
      </c>
      <c r="G13" s="7">
        <f>SUM(G14:G17)</f>
        <v>16034</v>
      </c>
      <c r="H13" s="42">
        <f>SUM(H14:H17)</f>
        <v>12378.09</v>
      </c>
      <c r="I13" s="67">
        <f t="shared" si="2"/>
        <v>77.19901459398778</v>
      </c>
      <c r="J13" s="67">
        <f t="shared" si="3"/>
        <v>-2.1990145939877834</v>
      </c>
      <c r="K13" s="67">
        <f t="shared" si="4"/>
        <v>1.9965737706403957</v>
      </c>
    </row>
    <row r="14" spans="1:11" ht="78.75" customHeight="1">
      <c r="A14" s="15" t="s">
        <v>47</v>
      </c>
      <c r="B14" s="20" t="s">
        <v>9</v>
      </c>
      <c r="C14" s="6">
        <v>5721.6</v>
      </c>
      <c r="D14" s="68">
        <v>5933.81</v>
      </c>
      <c r="E14" s="69">
        <f>SUM(D14/C14)*100</f>
        <v>103.70892757270693</v>
      </c>
      <c r="F14" s="69">
        <f>SUM(75-E14)</f>
        <v>-28.708927572706926</v>
      </c>
      <c r="G14" s="6">
        <v>7700</v>
      </c>
      <c r="H14" s="68">
        <v>6340.51</v>
      </c>
      <c r="I14" s="69">
        <f t="shared" si="2"/>
        <v>82.34428571428572</v>
      </c>
      <c r="J14" s="69">
        <f t="shared" si="3"/>
        <v>-7.344285714285718</v>
      </c>
      <c r="K14" s="69">
        <f t="shared" si="4"/>
        <v>6.853943756203847</v>
      </c>
    </row>
    <row r="15" spans="1:11" ht="90" customHeight="1">
      <c r="A15" s="2" t="s">
        <v>48</v>
      </c>
      <c r="B15" s="17" t="s">
        <v>10</v>
      </c>
      <c r="C15" s="8">
        <v>50.8</v>
      </c>
      <c r="D15" s="68">
        <v>33.57</v>
      </c>
      <c r="E15" s="69">
        <f>SUM(D15/C15)*100</f>
        <v>66.08267716535433</v>
      </c>
      <c r="F15" s="69">
        <f>SUM(75-E15)</f>
        <v>8.917322834645674</v>
      </c>
      <c r="G15" s="8">
        <v>43</v>
      </c>
      <c r="H15" s="68">
        <v>34.16</v>
      </c>
      <c r="I15" s="69">
        <f t="shared" si="2"/>
        <v>79.44186046511628</v>
      </c>
      <c r="J15" s="69">
        <f t="shared" si="3"/>
        <v>-4.441860465116278</v>
      </c>
      <c r="K15" s="69">
        <f t="shared" si="4"/>
        <v>1.7575215966636648</v>
      </c>
    </row>
    <row r="16" spans="1:11" ht="76.5" customHeight="1">
      <c r="A16" s="2" t="s">
        <v>49</v>
      </c>
      <c r="B16" s="11" t="s">
        <v>11</v>
      </c>
      <c r="C16" s="8">
        <v>8074.6</v>
      </c>
      <c r="D16" s="68">
        <v>6830.81</v>
      </c>
      <c r="E16" s="69">
        <f>SUM(D16/C16)*100</f>
        <v>84.59626483045601</v>
      </c>
      <c r="F16" s="69">
        <f>SUM(75-E16)</f>
        <v>-9.596264830456008</v>
      </c>
      <c r="G16" s="8">
        <v>8291</v>
      </c>
      <c r="H16" s="68">
        <v>6747.33</v>
      </c>
      <c r="I16" s="69">
        <f t="shared" si="2"/>
        <v>81.38137739717766</v>
      </c>
      <c r="J16" s="69">
        <f t="shared" si="3"/>
        <v>-6.381377397177658</v>
      </c>
      <c r="K16" s="69">
        <f t="shared" si="4"/>
        <v>-1.2221098229931755</v>
      </c>
    </row>
    <row r="17" spans="1:11" ht="76.5" customHeight="1">
      <c r="A17" s="2" t="s">
        <v>50</v>
      </c>
      <c r="B17" s="11" t="s">
        <v>12</v>
      </c>
      <c r="C17" s="8">
        <v>0</v>
      </c>
      <c r="D17" s="68">
        <v>-662.4</v>
      </c>
      <c r="E17" s="69"/>
      <c r="F17" s="69"/>
      <c r="G17" s="8">
        <v>0</v>
      </c>
      <c r="H17" s="68">
        <v>-743.91</v>
      </c>
      <c r="I17" s="69"/>
      <c r="J17" s="69"/>
      <c r="K17" s="69"/>
    </row>
    <row r="18" spans="1:11" s="21" customFormat="1" ht="34.5" customHeight="1">
      <c r="A18" s="1" t="s">
        <v>51</v>
      </c>
      <c r="B18" s="3" t="s">
        <v>34</v>
      </c>
      <c r="C18" s="9">
        <f>SUM(C19:C23)</f>
        <v>18284</v>
      </c>
      <c r="D18" s="66">
        <f>SUM(D19:D23)</f>
        <v>11520.38</v>
      </c>
      <c r="E18" s="67">
        <f>SUM(D18/C18)*100</f>
        <v>63.00798512360534</v>
      </c>
      <c r="F18" s="67">
        <f>SUM(75-E18)</f>
        <v>11.992014876394663</v>
      </c>
      <c r="G18" s="9">
        <f>SUM(G19:G23)</f>
        <v>17470</v>
      </c>
      <c r="H18" s="66">
        <f>SUM(H19:H23)</f>
        <v>13666.55</v>
      </c>
      <c r="I18" s="67">
        <f>SUM(H18/G18)*100</f>
        <v>78.22867773325702</v>
      </c>
      <c r="J18" s="67">
        <f>SUM(75-I18)</f>
        <v>-3.2286777332570153</v>
      </c>
      <c r="K18" s="67">
        <f t="shared" si="4"/>
        <v>18.629333407404957</v>
      </c>
    </row>
    <row r="19" spans="1:11" ht="46.5" customHeight="1">
      <c r="A19" s="2" t="s">
        <v>52</v>
      </c>
      <c r="B19" s="4" t="s">
        <v>35</v>
      </c>
      <c r="C19" s="8">
        <v>12369</v>
      </c>
      <c r="D19" s="68">
        <v>8029.36</v>
      </c>
      <c r="E19" s="69">
        <f>SUM(D19/C19)*100</f>
        <v>64.915191203816</v>
      </c>
      <c r="F19" s="69">
        <f>SUM(75-E19)</f>
        <v>10.084808796184006</v>
      </c>
      <c r="G19" s="8">
        <v>10143</v>
      </c>
      <c r="H19" s="68">
        <v>7603.26</v>
      </c>
      <c r="I19" s="69">
        <f>SUM(H19/G19)*100</f>
        <v>74.96066252587991</v>
      </c>
      <c r="J19" s="69">
        <f>SUM(75-I19)</f>
        <v>0.0393374741200887</v>
      </c>
      <c r="K19" s="69">
        <f t="shared" si="4"/>
        <v>-5.3067741389102</v>
      </c>
    </row>
    <row r="20" spans="1:11" ht="66" customHeight="1" hidden="1">
      <c r="A20" s="2" t="s">
        <v>53</v>
      </c>
      <c r="B20" s="4" t="s">
        <v>54</v>
      </c>
      <c r="C20" s="8">
        <v>0</v>
      </c>
      <c r="D20" s="68">
        <v>0</v>
      </c>
      <c r="E20" s="69"/>
      <c r="F20" s="69">
        <f>SUM(75-E20)</f>
        <v>75</v>
      </c>
      <c r="G20" s="8">
        <v>0</v>
      </c>
      <c r="H20" s="68">
        <v>0</v>
      </c>
      <c r="I20" s="69"/>
      <c r="J20" s="69">
        <f>SUM(75-I20)</f>
        <v>75</v>
      </c>
      <c r="K20" s="69"/>
    </row>
    <row r="21" spans="1:11" ht="48.75" customHeight="1">
      <c r="A21" s="2" t="s">
        <v>55</v>
      </c>
      <c r="B21" s="4" t="s">
        <v>36</v>
      </c>
      <c r="C21" s="8">
        <v>5915</v>
      </c>
      <c r="D21" s="68">
        <v>3490.49</v>
      </c>
      <c r="E21" s="69">
        <f>SUM(D21/C21)*100</f>
        <v>59.010819949281476</v>
      </c>
      <c r="F21" s="69">
        <f>SUM(75-E21)</f>
        <v>15.989180050718524</v>
      </c>
      <c r="G21" s="8">
        <v>7324</v>
      </c>
      <c r="H21" s="68">
        <v>6061.15</v>
      </c>
      <c r="I21" s="69">
        <f>SUM(H21/G21)*100</f>
        <v>82.75737302020754</v>
      </c>
      <c r="J21" s="69">
        <f>SUM(75-I21)</f>
        <v>-7.757373020207538</v>
      </c>
      <c r="K21" s="69">
        <f t="shared" si="4"/>
        <v>73.64753945721088</v>
      </c>
    </row>
    <row r="22" spans="1:11" ht="78.75" customHeight="1" hidden="1">
      <c r="A22" s="2" t="s">
        <v>56</v>
      </c>
      <c r="B22" s="4" t="s">
        <v>57</v>
      </c>
      <c r="C22" s="8">
        <v>0</v>
      </c>
      <c r="D22" s="68">
        <v>0</v>
      </c>
      <c r="E22" s="69"/>
      <c r="F22" s="69">
        <f>SUM(100-E22)</f>
        <v>100</v>
      </c>
      <c r="G22" s="8">
        <v>0</v>
      </c>
      <c r="H22" s="68">
        <v>0</v>
      </c>
      <c r="I22" s="69"/>
      <c r="J22" s="69">
        <f>SUM(100-I22)</f>
        <v>100</v>
      </c>
      <c r="K22" s="69"/>
    </row>
    <row r="23" spans="1:11" ht="33.75" customHeight="1">
      <c r="A23" s="2" t="s">
        <v>58</v>
      </c>
      <c r="B23" s="4" t="s">
        <v>37</v>
      </c>
      <c r="C23" s="8">
        <v>0</v>
      </c>
      <c r="D23" s="68">
        <v>0.53</v>
      </c>
      <c r="E23" s="69"/>
      <c r="F23" s="69"/>
      <c r="G23" s="8">
        <v>3</v>
      </c>
      <c r="H23" s="68">
        <v>2.14</v>
      </c>
      <c r="I23" s="69"/>
      <c r="J23" s="69"/>
      <c r="K23" s="69"/>
    </row>
    <row r="24" spans="1:11" ht="35.25" customHeight="1">
      <c r="A24" s="1" t="s">
        <v>59</v>
      </c>
      <c r="B24" s="22" t="s">
        <v>13</v>
      </c>
      <c r="C24" s="9">
        <f>SUM(C25:C26)</f>
        <v>100</v>
      </c>
      <c r="D24" s="66">
        <f>SUM(D25:D26)</f>
        <v>64.71</v>
      </c>
      <c r="E24" s="67">
        <f>SUM(D24/C24)*100</f>
        <v>64.71</v>
      </c>
      <c r="F24" s="67">
        <f aca="true" t="shared" si="5" ref="F24:F87">SUM(75-E24)</f>
        <v>10.290000000000006</v>
      </c>
      <c r="G24" s="9">
        <f>SUM(G25:G26)</f>
        <v>0</v>
      </c>
      <c r="H24" s="66">
        <f>SUM(H25:H26)</f>
        <v>-52.52</v>
      </c>
      <c r="I24" s="67"/>
      <c r="J24" s="67"/>
      <c r="K24" s="67">
        <f>SUM(H24/D24*100-100)</f>
        <v>-181.1621078658631</v>
      </c>
    </row>
    <row r="25" spans="1:11" s="23" customFormat="1" ht="35.25" customHeight="1">
      <c r="A25" s="2" t="s">
        <v>60</v>
      </c>
      <c r="B25" s="11" t="s">
        <v>13</v>
      </c>
      <c r="C25" s="8">
        <v>97.3</v>
      </c>
      <c r="D25" s="68">
        <v>58.69</v>
      </c>
      <c r="E25" s="69">
        <f>SUM(D25/C25)*100</f>
        <v>60.318602261048305</v>
      </c>
      <c r="F25" s="69">
        <f t="shared" si="5"/>
        <v>14.681397738951695</v>
      </c>
      <c r="G25" s="8">
        <v>0</v>
      </c>
      <c r="H25" s="68">
        <v>-52.52</v>
      </c>
      <c r="I25" s="69"/>
      <c r="J25" s="69"/>
      <c r="K25" s="69">
        <f>SUM(H25/D25*100-100)</f>
        <v>-189.48713579826205</v>
      </c>
    </row>
    <row r="26" spans="1:11" s="23" customFormat="1" ht="48" customHeight="1">
      <c r="A26" s="2" t="s">
        <v>61</v>
      </c>
      <c r="B26" s="11" t="s">
        <v>62</v>
      </c>
      <c r="C26" s="8">
        <v>2.7</v>
      </c>
      <c r="D26" s="68">
        <v>6.02</v>
      </c>
      <c r="E26" s="69">
        <f>SUM(D26/C26)*100</f>
        <v>222.96296296296293</v>
      </c>
      <c r="F26" s="69">
        <f t="shared" si="5"/>
        <v>-147.96296296296293</v>
      </c>
      <c r="G26" s="8">
        <v>0</v>
      </c>
      <c r="H26" s="68">
        <v>0</v>
      </c>
      <c r="I26" s="69"/>
      <c r="J26" s="69"/>
      <c r="K26" s="69"/>
    </row>
    <row r="27" spans="1:11" ht="26.25" customHeight="1">
      <c r="A27" s="1" t="s">
        <v>63</v>
      </c>
      <c r="B27" s="22" t="s">
        <v>14</v>
      </c>
      <c r="C27" s="9">
        <f>SUM(C28:C29)</f>
        <v>214.5</v>
      </c>
      <c r="D27" s="70">
        <f>SUM(D28:D29)</f>
        <v>117.11</v>
      </c>
      <c r="E27" s="67">
        <f>SUM(D27/C27)*100</f>
        <v>54.5967365967366</v>
      </c>
      <c r="F27" s="67">
        <f t="shared" si="5"/>
        <v>20.403263403263402</v>
      </c>
      <c r="G27" s="9">
        <f>SUM(G28:G29)</f>
        <v>196</v>
      </c>
      <c r="H27" s="70">
        <f>SUM(H28:H29)</f>
        <v>196.24</v>
      </c>
      <c r="I27" s="67">
        <f aca="true" t="shared" si="6" ref="I27:I37">SUM(H27/G27)*100</f>
        <v>100.12244897959184</v>
      </c>
      <c r="J27" s="67">
        <f aca="true" t="shared" si="7" ref="J27:J39">SUM(75-I27)</f>
        <v>-25.122448979591837</v>
      </c>
      <c r="K27" s="67">
        <f>SUM(H27/D27*100-100)</f>
        <v>67.56895226709932</v>
      </c>
    </row>
    <row r="28" spans="1:11" s="23" customFormat="1" ht="26.25" customHeight="1">
      <c r="A28" s="2" t="s">
        <v>64</v>
      </c>
      <c r="B28" s="11" t="s">
        <v>14</v>
      </c>
      <c r="C28" s="8">
        <v>214.5</v>
      </c>
      <c r="D28" s="68">
        <v>117.11</v>
      </c>
      <c r="E28" s="69">
        <f>SUM(D28/C28)*100</f>
        <v>54.5967365967366</v>
      </c>
      <c r="F28" s="69">
        <f t="shared" si="5"/>
        <v>20.403263403263402</v>
      </c>
      <c r="G28" s="8">
        <v>196</v>
      </c>
      <c r="H28" s="68">
        <v>196.24</v>
      </c>
      <c r="I28" s="69">
        <f t="shared" si="6"/>
        <v>100.12244897959184</v>
      </c>
      <c r="J28" s="69">
        <f t="shared" si="7"/>
        <v>-25.122448979591837</v>
      </c>
      <c r="K28" s="69">
        <f>SUM(H28/D28*100-100)</f>
        <v>67.56895226709932</v>
      </c>
    </row>
    <row r="29" spans="1:11" s="23" customFormat="1" ht="38.25" customHeight="1" hidden="1">
      <c r="A29" s="2" t="s">
        <v>65</v>
      </c>
      <c r="B29" s="11" t="s">
        <v>66</v>
      </c>
      <c r="C29" s="63">
        <v>0</v>
      </c>
      <c r="D29" s="61">
        <v>0</v>
      </c>
      <c r="E29" s="62"/>
      <c r="F29" s="62">
        <f t="shared" si="5"/>
        <v>75</v>
      </c>
      <c r="G29" s="8">
        <v>0</v>
      </c>
      <c r="H29" s="68">
        <v>0</v>
      </c>
      <c r="I29" s="69"/>
      <c r="J29" s="69">
        <f t="shared" si="7"/>
        <v>75</v>
      </c>
      <c r="K29" s="69"/>
    </row>
    <row r="30" spans="1:11" ht="57.75" customHeight="1">
      <c r="A30" s="1" t="s">
        <v>67</v>
      </c>
      <c r="B30" s="22" t="s">
        <v>15</v>
      </c>
      <c r="C30" s="9">
        <v>2430</v>
      </c>
      <c r="D30" s="66">
        <v>1907.06</v>
      </c>
      <c r="E30" s="67">
        <f aca="true" t="shared" si="8" ref="E30:E39">SUM(D30/C30)*100</f>
        <v>78.47983539094649</v>
      </c>
      <c r="F30" s="67">
        <f t="shared" si="5"/>
        <v>-3.4798353909464907</v>
      </c>
      <c r="G30" s="9">
        <v>1650</v>
      </c>
      <c r="H30" s="66">
        <v>1197.1</v>
      </c>
      <c r="I30" s="67">
        <f t="shared" si="6"/>
        <v>72.55151515151515</v>
      </c>
      <c r="J30" s="67">
        <f t="shared" si="7"/>
        <v>2.4484848484848527</v>
      </c>
      <c r="K30" s="67">
        <f aca="true" t="shared" si="9" ref="K30:K38">SUM(H30/D30*100-100)</f>
        <v>-37.22798443677703</v>
      </c>
    </row>
    <row r="31" spans="1:11" ht="33" customHeight="1">
      <c r="A31" s="1" t="s">
        <v>184</v>
      </c>
      <c r="B31" s="22" t="s">
        <v>185</v>
      </c>
      <c r="C31" s="9">
        <f>SUM(C32+C33)</f>
        <v>11307.6</v>
      </c>
      <c r="D31" s="66">
        <f>SUM(D32+D33)</f>
        <v>4854.16</v>
      </c>
      <c r="E31" s="67">
        <f t="shared" si="8"/>
        <v>42.92829601330079</v>
      </c>
      <c r="F31" s="67">
        <f t="shared" si="5"/>
        <v>32.07170398669921</v>
      </c>
      <c r="G31" s="9">
        <f>SUM(G32+G33)</f>
        <v>11420</v>
      </c>
      <c r="H31" s="66">
        <f>SUM(H32+H33)</f>
        <v>3454.6499999999996</v>
      </c>
      <c r="I31" s="67">
        <f>SUM(H31/G31)*100</f>
        <v>30.250875656742554</v>
      </c>
      <c r="J31" s="67">
        <f t="shared" si="7"/>
        <v>44.74912434325745</v>
      </c>
      <c r="K31" s="67">
        <f t="shared" si="9"/>
        <v>-28.83114689256226</v>
      </c>
    </row>
    <row r="32" spans="1:11" s="23" customFormat="1" ht="49.5" customHeight="1">
      <c r="A32" s="2" t="s">
        <v>194</v>
      </c>
      <c r="B32" s="11" t="s">
        <v>195</v>
      </c>
      <c r="C32" s="8">
        <v>5585.6</v>
      </c>
      <c r="D32" s="68">
        <v>1851.84</v>
      </c>
      <c r="E32" s="69">
        <f t="shared" si="8"/>
        <v>33.15382411916356</v>
      </c>
      <c r="F32" s="69">
        <f t="shared" si="5"/>
        <v>41.84617588083644</v>
      </c>
      <c r="G32" s="8">
        <v>5706</v>
      </c>
      <c r="H32" s="68">
        <v>589.45</v>
      </c>
      <c r="I32" s="69">
        <f>SUM(H32/G32)*100</f>
        <v>10.330354013319313</v>
      </c>
      <c r="J32" s="69">
        <f t="shared" si="7"/>
        <v>64.66964598668069</v>
      </c>
      <c r="K32" s="69">
        <f t="shared" si="9"/>
        <v>-68.16949628477622</v>
      </c>
    </row>
    <row r="33" spans="1:11" s="23" customFormat="1" ht="27.75" customHeight="1">
      <c r="A33" s="2" t="s">
        <v>186</v>
      </c>
      <c r="B33" s="11" t="s">
        <v>187</v>
      </c>
      <c r="C33" s="8">
        <f>SUM(C34:C35)</f>
        <v>5722</v>
      </c>
      <c r="D33" s="68">
        <f>SUM(D34:D35)</f>
        <v>3002.32</v>
      </c>
      <c r="E33" s="69">
        <f t="shared" si="8"/>
        <v>52.469765816148204</v>
      </c>
      <c r="F33" s="69">
        <f t="shared" si="5"/>
        <v>22.530234183851796</v>
      </c>
      <c r="G33" s="8">
        <f>SUM(G34:G35)</f>
        <v>5714</v>
      </c>
      <c r="H33" s="68">
        <f>SUM(H34:H35)</f>
        <v>2865.2</v>
      </c>
      <c r="I33" s="69">
        <f>SUM(H33/G33)*100</f>
        <v>50.14350717535877</v>
      </c>
      <c r="J33" s="69">
        <f t="shared" si="7"/>
        <v>24.85649282464123</v>
      </c>
      <c r="K33" s="69">
        <f t="shared" si="9"/>
        <v>-4.567134749127348</v>
      </c>
    </row>
    <row r="34" spans="1:11" s="23" customFormat="1" ht="49.5" customHeight="1">
      <c r="A34" s="76" t="s">
        <v>196</v>
      </c>
      <c r="B34" s="77" t="s">
        <v>198</v>
      </c>
      <c r="C34" s="78">
        <v>2714</v>
      </c>
      <c r="D34" s="79">
        <v>2026.88</v>
      </c>
      <c r="E34" s="80">
        <f t="shared" si="8"/>
        <v>74.68238761974945</v>
      </c>
      <c r="F34" s="80">
        <f t="shared" si="5"/>
        <v>0.3176123802505515</v>
      </c>
      <c r="G34" s="78">
        <v>2508</v>
      </c>
      <c r="H34" s="79">
        <v>2347.39</v>
      </c>
      <c r="I34" s="80">
        <f>SUM(H34/G34)*100</f>
        <v>93.59609250398724</v>
      </c>
      <c r="J34" s="80">
        <f t="shared" si="7"/>
        <v>-18.596092503987236</v>
      </c>
      <c r="K34" s="80">
        <f t="shared" si="9"/>
        <v>15.812973634354279</v>
      </c>
    </row>
    <row r="35" spans="1:11" s="23" customFormat="1" ht="52.5" customHeight="1">
      <c r="A35" s="76" t="s">
        <v>197</v>
      </c>
      <c r="B35" s="77" t="s">
        <v>199</v>
      </c>
      <c r="C35" s="78">
        <v>3008</v>
      </c>
      <c r="D35" s="79">
        <v>975.44</v>
      </c>
      <c r="E35" s="80">
        <f t="shared" si="8"/>
        <v>32.4281914893617</v>
      </c>
      <c r="F35" s="80">
        <f t="shared" si="5"/>
        <v>42.5718085106383</v>
      </c>
      <c r="G35" s="78">
        <v>3206</v>
      </c>
      <c r="H35" s="79">
        <v>517.81</v>
      </c>
      <c r="I35" s="80">
        <f>SUM(H35/G35)*100</f>
        <v>16.151278852152213</v>
      </c>
      <c r="J35" s="80">
        <f t="shared" si="7"/>
        <v>58.84872114784778</v>
      </c>
      <c r="K35" s="80">
        <f t="shared" si="9"/>
        <v>-46.91523825145576</v>
      </c>
    </row>
    <row r="36" spans="1:11" ht="24" customHeight="1">
      <c r="A36" s="1" t="s">
        <v>68</v>
      </c>
      <c r="B36" s="22" t="s">
        <v>16</v>
      </c>
      <c r="C36" s="9">
        <f>SUM(C37:C39)</f>
        <v>1911</v>
      </c>
      <c r="D36" s="66">
        <f>SUM(D37:D39)</f>
        <v>1242.95</v>
      </c>
      <c r="E36" s="67">
        <f t="shared" si="8"/>
        <v>65.04186289900575</v>
      </c>
      <c r="F36" s="67">
        <f t="shared" si="5"/>
        <v>9.95813710099425</v>
      </c>
      <c r="G36" s="9">
        <f>SUM(G37:G39)</f>
        <v>1557</v>
      </c>
      <c r="H36" s="66">
        <f>SUM(H37:H39)</f>
        <v>1227.98</v>
      </c>
      <c r="I36" s="67">
        <f t="shared" si="6"/>
        <v>78.86833654463712</v>
      </c>
      <c r="J36" s="67">
        <f t="shared" si="7"/>
        <v>-3.868336544637117</v>
      </c>
      <c r="K36" s="67">
        <f t="shared" si="9"/>
        <v>-1.2043927752524297</v>
      </c>
    </row>
    <row r="37" spans="1:11" ht="61.5" customHeight="1">
      <c r="A37" s="2" t="s">
        <v>69</v>
      </c>
      <c r="B37" s="11" t="s">
        <v>25</v>
      </c>
      <c r="C37" s="8">
        <v>1836</v>
      </c>
      <c r="D37" s="68">
        <v>1211.77</v>
      </c>
      <c r="E37" s="69">
        <f t="shared" si="8"/>
        <v>66.00054466230937</v>
      </c>
      <c r="F37" s="69">
        <f t="shared" si="5"/>
        <v>8.999455337690634</v>
      </c>
      <c r="G37" s="8">
        <v>1503</v>
      </c>
      <c r="H37" s="68">
        <v>1206.64</v>
      </c>
      <c r="I37" s="69">
        <f t="shared" si="6"/>
        <v>80.2821024617432</v>
      </c>
      <c r="J37" s="69">
        <f t="shared" si="7"/>
        <v>-5.282102461743193</v>
      </c>
      <c r="K37" s="69">
        <f t="shared" si="9"/>
        <v>-0.42334766498591136</v>
      </c>
    </row>
    <row r="38" spans="1:11" ht="61.5" customHeight="1">
      <c r="A38" s="2" t="s">
        <v>188</v>
      </c>
      <c r="B38" s="11" t="s">
        <v>189</v>
      </c>
      <c r="C38" s="8">
        <v>55</v>
      </c>
      <c r="D38" s="68">
        <v>31.18</v>
      </c>
      <c r="E38" s="69">
        <f t="shared" si="8"/>
        <v>56.690909090909095</v>
      </c>
      <c r="F38" s="69">
        <f t="shared" si="5"/>
        <v>18.309090909090905</v>
      </c>
      <c r="G38" s="8">
        <v>54</v>
      </c>
      <c r="H38" s="68">
        <v>21.34</v>
      </c>
      <c r="I38" s="69">
        <f>SUM(H38/G38)*100</f>
        <v>39.51851851851852</v>
      </c>
      <c r="J38" s="69">
        <f t="shared" si="7"/>
        <v>35.48148148148148</v>
      </c>
      <c r="K38" s="69">
        <f t="shared" si="9"/>
        <v>-31.558691468890316</v>
      </c>
    </row>
    <row r="39" spans="1:11" ht="37.5" customHeight="1">
      <c r="A39" s="2" t="s">
        <v>123</v>
      </c>
      <c r="B39" s="11" t="s">
        <v>17</v>
      </c>
      <c r="C39" s="8">
        <v>20</v>
      </c>
      <c r="D39" s="68">
        <v>0</v>
      </c>
      <c r="E39" s="69">
        <f t="shared" si="8"/>
        <v>0</v>
      </c>
      <c r="F39" s="69">
        <f t="shared" si="5"/>
        <v>75</v>
      </c>
      <c r="G39" s="8">
        <v>0</v>
      </c>
      <c r="H39" s="68">
        <v>0</v>
      </c>
      <c r="I39" s="69"/>
      <c r="J39" s="69"/>
      <c r="K39" s="69"/>
    </row>
    <row r="40" spans="1:11" ht="44.25" customHeight="1" hidden="1">
      <c r="A40" s="81" t="s">
        <v>70</v>
      </c>
      <c r="B40" s="82" t="s">
        <v>18</v>
      </c>
      <c r="C40" s="75">
        <f>SUM(C41:C42)</f>
        <v>0</v>
      </c>
      <c r="D40" s="72">
        <f>SUM(D41:D42)</f>
        <v>0</v>
      </c>
      <c r="E40" s="73"/>
      <c r="F40" s="73">
        <f t="shared" si="5"/>
        <v>75</v>
      </c>
      <c r="G40" s="75">
        <f>SUM(G41:G42)</f>
        <v>0</v>
      </c>
      <c r="H40" s="72">
        <f>SUM(H41:H42)</f>
        <v>0</v>
      </c>
      <c r="I40" s="73"/>
      <c r="J40" s="73">
        <f>SUM(50-I40)</f>
        <v>50</v>
      </c>
      <c r="K40" s="73"/>
    </row>
    <row r="41" spans="1:11" s="23" customFormat="1" ht="35.25" customHeight="1" hidden="1">
      <c r="A41" s="83" t="s">
        <v>71</v>
      </c>
      <c r="B41" s="84" t="s">
        <v>72</v>
      </c>
      <c r="C41" s="63">
        <v>0</v>
      </c>
      <c r="D41" s="61">
        <v>0</v>
      </c>
      <c r="E41" s="62"/>
      <c r="F41" s="62">
        <f t="shared" si="5"/>
        <v>75</v>
      </c>
      <c r="G41" s="63">
        <v>0</v>
      </c>
      <c r="H41" s="61">
        <v>0</v>
      </c>
      <c r="I41" s="62"/>
      <c r="J41" s="62">
        <f>SUM(50-I41)</f>
        <v>50</v>
      </c>
      <c r="K41" s="62"/>
    </row>
    <row r="42" spans="1:11" s="23" customFormat="1" ht="78" customHeight="1" hidden="1">
      <c r="A42" s="83" t="s">
        <v>73</v>
      </c>
      <c r="B42" s="84" t="s">
        <v>74</v>
      </c>
      <c r="C42" s="63">
        <v>0</v>
      </c>
      <c r="D42" s="61">
        <v>0</v>
      </c>
      <c r="E42" s="62"/>
      <c r="F42" s="62">
        <f t="shared" si="5"/>
        <v>75</v>
      </c>
      <c r="G42" s="63">
        <v>0</v>
      </c>
      <c r="H42" s="61">
        <v>0</v>
      </c>
      <c r="I42" s="62"/>
      <c r="J42" s="62">
        <f>SUM(50-I42)</f>
        <v>50</v>
      </c>
      <c r="K42" s="62"/>
    </row>
    <row r="43" spans="1:11" ht="48" customHeight="1">
      <c r="A43" s="1" t="s">
        <v>75</v>
      </c>
      <c r="B43" s="22" t="s">
        <v>19</v>
      </c>
      <c r="C43" s="9">
        <f>SUM(C44:C52)</f>
        <v>5926.9</v>
      </c>
      <c r="D43" s="66">
        <f>SUM(D44:D52)</f>
        <v>5005.62</v>
      </c>
      <c r="E43" s="67">
        <f>SUM(D43/C43)*100</f>
        <v>84.45595505238826</v>
      </c>
      <c r="F43" s="67">
        <f t="shared" si="5"/>
        <v>-9.455955052388262</v>
      </c>
      <c r="G43" s="9">
        <f>SUM(G44:G52)</f>
        <v>5990</v>
      </c>
      <c r="H43" s="66">
        <f>SUM(H44:H52)</f>
        <v>4401.830000000001</v>
      </c>
      <c r="I43" s="67">
        <f aca="true" t="shared" si="10" ref="I43:I53">SUM(H43/G43)*100</f>
        <v>73.48631051752923</v>
      </c>
      <c r="J43" s="67">
        <f aca="true" t="shared" si="11" ref="J43:J58">SUM(75-I43)</f>
        <v>1.5136894824707667</v>
      </c>
      <c r="K43" s="67">
        <f>SUM(H43/D43*100-100)</f>
        <v>-12.06224203994708</v>
      </c>
    </row>
    <row r="44" spans="1:11" ht="60.75" customHeight="1">
      <c r="A44" s="2" t="s">
        <v>200</v>
      </c>
      <c r="B44" s="11" t="s">
        <v>201</v>
      </c>
      <c r="C44" s="8">
        <v>2</v>
      </c>
      <c r="D44" s="68">
        <v>3.16</v>
      </c>
      <c r="E44" s="69">
        <f>SUM(D44/C44)*100</f>
        <v>158</v>
      </c>
      <c r="F44" s="69">
        <f t="shared" si="5"/>
        <v>-83</v>
      </c>
      <c r="G44" s="8">
        <v>3</v>
      </c>
      <c r="H44" s="68">
        <v>0</v>
      </c>
      <c r="I44" s="69">
        <f t="shared" si="10"/>
        <v>0</v>
      </c>
      <c r="J44" s="69">
        <f t="shared" si="11"/>
        <v>75</v>
      </c>
      <c r="K44" s="69"/>
    </row>
    <row r="45" spans="1:11" s="23" customFormat="1" ht="45.75" customHeight="1" hidden="1">
      <c r="A45" s="83" t="s">
        <v>76</v>
      </c>
      <c r="B45" s="84" t="s">
        <v>33</v>
      </c>
      <c r="C45" s="8">
        <v>0</v>
      </c>
      <c r="D45" s="68">
        <v>0</v>
      </c>
      <c r="E45" s="69"/>
      <c r="F45" s="69">
        <f t="shared" si="5"/>
        <v>75</v>
      </c>
      <c r="G45" s="8">
        <v>0</v>
      </c>
      <c r="H45" s="68">
        <v>0</v>
      </c>
      <c r="I45" s="69"/>
      <c r="J45" s="69">
        <f t="shared" si="11"/>
        <v>75</v>
      </c>
      <c r="K45" s="69"/>
    </row>
    <row r="46" spans="1:11" ht="95.25" customHeight="1">
      <c r="A46" s="2" t="s">
        <v>202</v>
      </c>
      <c r="B46" s="11" t="s">
        <v>203</v>
      </c>
      <c r="C46" s="8">
        <v>3204</v>
      </c>
      <c r="D46" s="68">
        <v>2587.19</v>
      </c>
      <c r="E46" s="69">
        <f aca="true" t="shared" si="12" ref="E46:E54">SUM(D46/C46)*100</f>
        <v>80.74875156054931</v>
      </c>
      <c r="F46" s="69">
        <f t="shared" si="5"/>
        <v>-5.748751560549309</v>
      </c>
      <c r="G46" s="8">
        <v>2600</v>
      </c>
      <c r="H46" s="68">
        <v>1806.88</v>
      </c>
      <c r="I46" s="69">
        <f t="shared" si="10"/>
        <v>69.49538461538461</v>
      </c>
      <c r="J46" s="69">
        <f t="shared" si="11"/>
        <v>5.504615384615391</v>
      </c>
      <c r="K46" s="69">
        <f aca="true" t="shared" si="13" ref="K46:K54">SUM(H46/D46*100-100)</f>
        <v>-30.16052164703791</v>
      </c>
    </row>
    <row r="47" spans="1:11" ht="90.75" customHeight="1" hidden="1">
      <c r="A47" s="83" t="s">
        <v>77</v>
      </c>
      <c r="B47" s="84" t="s">
        <v>27</v>
      </c>
      <c r="C47" s="8">
        <v>0</v>
      </c>
      <c r="D47" s="68">
        <v>0</v>
      </c>
      <c r="E47" s="69" t="e">
        <f t="shared" si="12"/>
        <v>#DIV/0!</v>
      </c>
      <c r="F47" s="69" t="e">
        <f t="shared" si="5"/>
        <v>#DIV/0!</v>
      </c>
      <c r="G47" s="8"/>
      <c r="H47" s="68"/>
      <c r="I47" s="69" t="e">
        <f t="shared" si="10"/>
        <v>#DIV/0!</v>
      </c>
      <c r="J47" s="69" t="e">
        <f t="shared" si="11"/>
        <v>#DIV/0!</v>
      </c>
      <c r="K47" s="69" t="e">
        <f t="shared" si="13"/>
        <v>#DIV/0!</v>
      </c>
    </row>
    <row r="48" spans="1:11" ht="87.75" customHeight="1">
      <c r="A48" s="2" t="s">
        <v>204</v>
      </c>
      <c r="B48" s="11" t="s">
        <v>205</v>
      </c>
      <c r="C48" s="8">
        <v>152</v>
      </c>
      <c r="D48" s="68">
        <v>78.47</v>
      </c>
      <c r="E48" s="69">
        <f t="shared" si="12"/>
        <v>51.625</v>
      </c>
      <c r="F48" s="69">
        <f t="shared" si="5"/>
        <v>23.375</v>
      </c>
      <c r="G48" s="8">
        <v>200</v>
      </c>
      <c r="H48" s="68">
        <v>148.68</v>
      </c>
      <c r="I48" s="69">
        <f t="shared" si="10"/>
        <v>74.34</v>
      </c>
      <c r="J48" s="69">
        <f t="shared" si="11"/>
        <v>0.6599999999999966</v>
      </c>
      <c r="K48" s="69">
        <f t="shared" si="13"/>
        <v>89.47368421052633</v>
      </c>
    </row>
    <row r="49" spans="1:11" ht="89.25" customHeight="1">
      <c r="A49" s="2" t="s">
        <v>206</v>
      </c>
      <c r="B49" s="11" t="s">
        <v>207</v>
      </c>
      <c r="C49" s="8">
        <v>702</v>
      </c>
      <c r="D49" s="68">
        <v>530.75</v>
      </c>
      <c r="E49" s="69">
        <f t="shared" si="12"/>
        <v>75.6054131054131</v>
      </c>
      <c r="F49" s="69">
        <f t="shared" si="5"/>
        <v>-0.6054131054131062</v>
      </c>
      <c r="G49" s="8">
        <v>774</v>
      </c>
      <c r="H49" s="68">
        <v>607.46</v>
      </c>
      <c r="I49" s="69">
        <f t="shared" si="10"/>
        <v>78.48320413436693</v>
      </c>
      <c r="J49" s="69">
        <f t="shared" si="11"/>
        <v>-3.483204134366929</v>
      </c>
      <c r="K49" s="69">
        <f t="shared" si="13"/>
        <v>14.453132359868121</v>
      </c>
    </row>
    <row r="50" spans="1:11" ht="45.75" customHeight="1">
      <c r="A50" s="2" t="s">
        <v>208</v>
      </c>
      <c r="B50" s="11" t="s">
        <v>209</v>
      </c>
      <c r="C50" s="6">
        <v>478.9</v>
      </c>
      <c r="D50" s="68">
        <v>645.27</v>
      </c>
      <c r="E50" s="69">
        <f t="shared" si="12"/>
        <v>134.7400292336605</v>
      </c>
      <c r="F50" s="69">
        <f t="shared" si="5"/>
        <v>-59.74002923366049</v>
      </c>
      <c r="G50" s="6">
        <v>913</v>
      </c>
      <c r="H50" s="68">
        <v>702.11</v>
      </c>
      <c r="I50" s="69">
        <f t="shared" si="10"/>
        <v>76.90142387732749</v>
      </c>
      <c r="J50" s="69">
        <f t="shared" si="11"/>
        <v>-1.9014238773274883</v>
      </c>
      <c r="K50" s="69">
        <f t="shared" si="13"/>
        <v>8.808715731399275</v>
      </c>
    </row>
    <row r="51" spans="1:11" ht="135" customHeight="1">
      <c r="A51" s="2" t="s">
        <v>210</v>
      </c>
      <c r="B51" s="11" t="s">
        <v>211</v>
      </c>
      <c r="C51" s="6">
        <v>238</v>
      </c>
      <c r="D51" s="68">
        <v>178.8</v>
      </c>
      <c r="E51" s="69">
        <f t="shared" si="12"/>
        <v>75.12605042016807</v>
      </c>
      <c r="F51" s="69">
        <f t="shared" si="5"/>
        <v>-0.12605042016807033</v>
      </c>
      <c r="G51" s="6">
        <v>0</v>
      </c>
      <c r="H51" s="68">
        <v>0</v>
      </c>
      <c r="I51" s="69"/>
      <c r="J51" s="69"/>
      <c r="K51" s="69">
        <f t="shared" si="13"/>
        <v>-100</v>
      </c>
    </row>
    <row r="52" spans="1:11" ht="91.5" customHeight="1">
      <c r="A52" s="2" t="s">
        <v>212</v>
      </c>
      <c r="B52" s="11" t="s">
        <v>213</v>
      </c>
      <c r="C52" s="6">
        <v>1150</v>
      </c>
      <c r="D52" s="68">
        <v>981.98</v>
      </c>
      <c r="E52" s="69">
        <f t="shared" si="12"/>
        <v>85.38956521739131</v>
      </c>
      <c r="F52" s="69">
        <f t="shared" si="5"/>
        <v>-10.389565217391308</v>
      </c>
      <c r="G52" s="6">
        <v>1500</v>
      </c>
      <c r="H52" s="68">
        <v>1136.7</v>
      </c>
      <c r="I52" s="69">
        <f t="shared" si="10"/>
        <v>75.78</v>
      </c>
      <c r="J52" s="69">
        <f t="shared" si="11"/>
        <v>-0.7800000000000011</v>
      </c>
      <c r="K52" s="69">
        <f t="shared" si="13"/>
        <v>15.755921709199768</v>
      </c>
    </row>
    <row r="53" spans="1:11" ht="30" customHeight="1">
      <c r="A53" s="1" t="s">
        <v>78</v>
      </c>
      <c r="B53" s="22" t="s">
        <v>20</v>
      </c>
      <c r="C53" s="7">
        <f>SUM(C54:C57)</f>
        <v>59</v>
      </c>
      <c r="D53" s="66">
        <f>SUM(D54:D57)</f>
        <v>39.22</v>
      </c>
      <c r="E53" s="67">
        <f t="shared" si="12"/>
        <v>66.47457627118644</v>
      </c>
      <c r="F53" s="67">
        <f t="shared" si="5"/>
        <v>8.525423728813564</v>
      </c>
      <c r="G53" s="7">
        <f>SUM(G54:G57)</f>
        <v>64</v>
      </c>
      <c r="H53" s="66">
        <f>SUM(H54:H57)</f>
        <v>70.71000000000001</v>
      </c>
      <c r="I53" s="67">
        <f t="shared" si="10"/>
        <v>110.48437500000001</v>
      </c>
      <c r="J53" s="67">
        <f t="shared" si="11"/>
        <v>-35.484375000000014</v>
      </c>
      <c r="K53" s="67">
        <f t="shared" si="13"/>
        <v>80.2906680265171</v>
      </c>
    </row>
    <row r="54" spans="1:11" s="23" customFormat="1" ht="31.5" customHeight="1">
      <c r="A54" s="2" t="s">
        <v>79</v>
      </c>
      <c r="B54" s="11" t="s">
        <v>83</v>
      </c>
      <c r="C54" s="6">
        <v>33</v>
      </c>
      <c r="D54" s="68">
        <v>22.23</v>
      </c>
      <c r="E54" s="69">
        <f t="shared" si="12"/>
        <v>67.36363636363637</v>
      </c>
      <c r="F54" s="69">
        <f t="shared" si="5"/>
        <v>7.636363636363626</v>
      </c>
      <c r="G54" s="6">
        <v>40.9</v>
      </c>
      <c r="H54" s="68">
        <v>41.45</v>
      </c>
      <c r="I54" s="69">
        <f>SUM(H54/G54)*100</f>
        <v>101.34474327628362</v>
      </c>
      <c r="J54" s="69">
        <f t="shared" si="11"/>
        <v>-26.344743276283623</v>
      </c>
      <c r="K54" s="69">
        <f t="shared" si="13"/>
        <v>86.45973909131806</v>
      </c>
    </row>
    <row r="55" spans="1:11" s="23" customFormat="1" ht="30" customHeight="1" hidden="1">
      <c r="A55" s="2" t="s">
        <v>80</v>
      </c>
      <c r="B55" s="11" t="s">
        <v>84</v>
      </c>
      <c r="C55" s="6">
        <v>0</v>
      </c>
      <c r="D55" s="68">
        <v>0</v>
      </c>
      <c r="E55" s="69"/>
      <c r="F55" s="69">
        <f t="shared" si="5"/>
        <v>75</v>
      </c>
      <c r="G55" s="6">
        <v>0</v>
      </c>
      <c r="H55" s="68">
        <v>0</v>
      </c>
      <c r="I55" s="69"/>
      <c r="J55" s="69">
        <f t="shared" si="11"/>
        <v>75</v>
      </c>
      <c r="K55" s="69"/>
    </row>
    <row r="56" spans="1:11" s="23" customFormat="1" ht="30" customHeight="1">
      <c r="A56" s="2" t="s">
        <v>81</v>
      </c>
      <c r="B56" s="11" t="s">
        <v>85</v>
      </c>
      <c r="C56" s="6">
        <v>25</v>
      </c>
      <c r="D56" s="68">
        <v>16.52</v>
      </c>
      <c r="E56" s="69">
        <f>SUM(D56/C56)*100</f>
        <v>66.08</v>
      </c>
      <c r="F56" s="69">
        <f t="shared" si="5"/>
        <v>8.920000000000002</v>
      </c>
      <c r="G56" s="6">
        <v>21.5</v>
      </c>
      <c r="H56" s="68">
        <v>27.23</v>
      </c>
      <c r="I56" s="69">
        <f>SUM(H56/G56)*100</f>
        <v>126.65116279069768</v>
      </c>
      <c r="J56" s="69">
        <f t="shared" si="11"/>
        <v>-51.65116279069768</v>
      </c>
      <c r="K56" s="69">
        <f>SUM(H56/D56*100-100)</f>
        <v>64.83050847457628</v>
      </c>
    </row>
    <row r="57" spans="1:11" s="23" customFormat="1" ht="30" customHeight="1">
      <c r="A57" s="2" t="s">
        <v>82</v>
      </c>
      <c r="B57" s="11" t="s">
        <v>86</v>
      </c>
      <c r="C57" s="6">
        <f>SUM(C58:C59)</f>
        <v>1</v>
      </c>
      <c r="D57" s="68">
        <f>SUM(D58:D59)</f>
        <v>0.47</v>
      </c>
      <c r="E57" s="69">
        <f>SUM(D57/C57)*100</f>
        <v>47</v>
      </c>
      <c r="F57" s="69">
        <f t="shared" si="5"/>
        <v>28</v>
      </c>
      <c r="G57" s="6">
        <f>SUM(G58:G59)</f>
        <v>1.6</v>
      </c>
      <c r="H57" s="68">
        <f>SUM(H58:H59)</f>
        <v>2.03</v>
      </c>
      <c r="I57" s="69">
        <f>SUM(H57/G57)*100</f>
        <v>126.87499999999999</v>
      </c>
      <c r="J57" s="69">
        <f t="shared" si="11"/>
        <v>-51.874999999999986</v>
      </c>
      <c r="K57" s="69">
        <f>SUM(H57/D57*100-100)</f>
        <v>331.9148936170213</v>
      </c>
    </row>
    <row r="58" spans="1:11" s="23" customFormat="1" ht="30" customHeight="1">
      <c r="A58" s="2" t="s">
        <v>87</v>
      </c>
      <c r="B58" s="11" t="s">
        <v>89</v>
      </c>
      <c r="C58" s="6">
        <v>1</v>
      </c>
      <c r="D58" s="68">
        <v>0.47</v>
      </c>
      <c r="E58" s="69">
        <f>SUM(D58/C58)*100</f>
        <v>47</v>
      </c>
      <c r="F58" s="69">
        <f t="shared" si="5"/>
        <v>28</v>
      </c>
      <c r="G58" s="6">
        <v>1.6</v>
      </c>
      <c r="H58" s="68">
        <v>2.03</v>
      </c>
      <c r="I58" s="69">
        <f>SUM(H58/G58)*100</f>
        <v>126.87499999999999</v>
      </c>
      <c r="J58" s="69">
        <f t="shared" si="11"/>
        <v>-51.874999999999986</v>
      </c>
      <c r="K58" s="69">
        <f>SUM(H58/D58*100-100)</f>
        <v>331.9148936170213</v>
      </c>
    </row>
    <row r="59" spans="1:11" s="23" customFormat="1" ht="30" customHeight="1" hidden="1">
      <c r="A59" s="83" t="s">
        <v>166</v>
      </c>
      <c r="B59" s="84" t="s">
        <v>89</v>
      </c>
      <c r="C59" s="74">
        <v>0</v>
      </c>
      <c r="D59" s="61">
        <v>0</v>
      </c>
      <c r="E59" s="62"/>
      <c r="F59" s="62">
        <f t="shared" si="5"/>
        <v>75</v>
      </c>
      <c r="G59" s="74">
        <v>0</v>
      </c>
      <c r="H59" s="61">
        <v>0</v>
      </c>
      <c r="I59" s="62"/>
      <c r="J59" s="62">
        <f>SUM(50-I59)</f>
        <v>50</v>
      </c>
      <c r="K59" s="62"/>
    </row>
    <row r="60" spans="1:11" s="23" customFormat="1" ht="30" customHeight="1" hidden="1">
      <c r="A60" s="83" t="s">
        <v>88</v>
      </c>
      <c r="B60" s="84" t="s">
        <v>89</v>
      </c>
      <c r="C60" s="74">
        <v>0</v>
      </c>
      <c r="D60" s="61">
        <v>0</v>
      </c>
      <c r="E60" s="62"/>
      <c r="F60" s="62">
        <f t="shared" si="5"/>
        <v>75</v>
      </c>
      <c r="G60" s="74">
        <v>0</v>
      </c>
      <c r="H60" s="61">
        <v>0</v>
      </c>
      <c r="I60" s="62"/>
      <c r="J60" s="62">
        <f>SUM(50-I60)</f>
        <v>50</v>
      </c>
      <c r="K60" s="62"/>
    </row>
    <row r="61" spans="1:11" ht="27" customHeight="1">
      <c r="A61" s="1" t="s">
        <v>90</v>
      </c>
      <c r="B61" s="22" t="s">
        <v>26</v>
      </c>
      <c r="C61" s="7">
        <f>SUM(C62:C63)</f>
        <v>341.4</v>
      </c>
      <c r="D61" s="66">
        <f>SUM(D62:D63)</f>
        <v>421.47</v>
      </c>
      <c r="E61" s="67">
        <f>SUM(D61/C61)*100</f>
        <v>123.45342706502637</v>
      </c>
      <c r="F61" s="67">
        <f t="shared" si="5"/>
        <v>-48.453427065026375</v>
      </c>
      <c r="G61" s="7">
        <f>SUM(G62:G63)</f>
        <v>324</v>
      </c>
      <c r="H61" s="66">
        <f>SUM(H62:H63)</f>
        <v>425.38</v>
      </c>
      <c r="I61" s="67">
        <f>SUM(H61/G61)*100</f>
        <v>131.29012345679013</v>
      </c>
      <c r="J61" s="67">
        <f aca="true" t="shared" si="14" ref="J61:J80">SUM(75-I61)</f>
        <v>-56.29012345679013</v>
      </c>
      <c r="K61" s="67">
        <f aca="true" t="shared" si="15" ref="K61:K66">SUM(H61/D61*100-100)</f>
        <v>0.9277054120103259</v>
      </c>
    </row>
    <row r="62" spans="1:11" ht="45" customHeight="1" hidden="1">
      <c r="A62" s="2" t="s">
        <v>31</v>
      </c>
      <c r="B62" s="11" t="s">
        <v>32</v>
      </c>
      <c r="C62" s="6">
        <v>0</v>
      </c>
      <c r="D62" s="68">
        <v>0</v>
      </c>
      <c r="E62" s="69"/>
      <c r="F62" s="69">
        <f t="shared" si="5"/>
        <v>75</v>
      </c>
      <c r="G62" s="6">
        <v>0</v>
      </c>
      <c r="H62" s="68">
        <v>0</v>
      </c>
      <c r="I62" s="69"/>
      <c r="J62" s="69">
        <f t="shared" si="14"/>
        <v>75</v>
      </c>
      <c r="K62" s="69" t="e">
        <f t="shared" si="15"/>
        <v>#DIV/0!</v>
      </c>
    </row>
    <row r="63" spans="1:11" ht="34.5" customHeight="1">
      <c r="A63" s="2" t="s">
        <v>214</v>
      </c>
      <c r="B63" s="11" t="s">
        <v>215</v>
      </c>
      <c r="C63" s="6">
        <v>341.4</v>
      </c>
      <c r="D63" s="68">
        <v>421.47</v>
      </c>
      <c r="E63" s="69">
        <f>SUM(D63/C63)*100</f>
        <v>123.45342706502637</v>
      </c>
      <c r="F63" s="69">
        <f t="shared" si="5"/>
        <v>-48.453427065026375</v>
      </c>
      <c r="G63" s="6">
        <v>324</v>
      </c>
      <c r="H63" s="68">
        <v>425.38</v>
      </c>
      <c r="I63" s="69">
        <f>SUM(H63/G63)*100</f>
        <v>131.29012345679013</v>
      </c>
      <c r="J63" s="69">
        <f t="shared" si="14"/>
        <v>-56.29012345679013</v>
      </c>
      <c r="K63" s="69">
        <f t="shared" si="15"/>
        <v>0.9277054120103259</v>
      </c>
    </row>
    <row r="64" spans="1:11" ht="102.75" customHeight="1">
      <c r="A64" s="1" t="s">
        <v>216</v>
      </c>
      <c r="B64" s="22" t="s">
        <v>21</v>
      </c>
      <c r="C64" s="7">
        <v>678</v>
      </c>
      <c r="D64" s="66">
        <v>758.41</v>
      </c>
      <c r="E64" s="67">
        <f>SUM(D64/C64)*100</f>
        <v>111.85988200589969</v>
      </c>
      <c r="F64" s="67">
        <f t="shared" si="5"/>
        <v>-36.85988200589969</v>
      </c>
      <c r="G64" s="7">
        <v>1020</v>
      </c>
      <c r="H64" s="66">
        <v>1019.72</v>
      </c>
      <c r="I64" s="67">
        <f>SUM(H64/G64)*100</f>
        <v>99.97254901960785</v>
      </c>
      <c r="J64" s="67">
        <f t="shared" si="14"/>
        <v>-24.972549019607854</v>
      </c>
      <c r="K64" s="67">
        <f t="shared" si="15"/>
        <v>34.45497817803036</v>
      </c>
    </row>
    <row r="65" spans="1:11" ht="77.25" customHeight="1">
      <c r="A65" s="1" t="s">
        <v>217</v>
      </c>
      <c r="B65" s="22" t="s">
        <v>38</v>
      </c>
      <c r="C65" s="7">
        <v>740</v>
      </c>
      <c r="D65" s="66">
        <v>864.3</v>
      </c>
      <c r="E65" s="67">
        <f>SUM(D65/C65)*100</f>
        <v>116.79729729729729</v>
      </c>
      <c r="F65" s="67">
        <f t="shared" si="5"/>
        <v>-41.79729729729729</v>
      </c>
      <c r="G65" s="7">
        <v>647</v>
      </c>
      <c r="H65" s="66">
        <v>683.67</v>
      </c>
      <c r="I65" s="67">
        <f>SUM(H65/G65)*100</f>
        <v>105.66769706336939</v>
      </c>
      <c r="J65" s="67">
        <f t="shared" si="14"/>
        <v>-30.66769706336939</v>
      </c>
      <c r="K65" s="67">
        <f t="shared" si="15"/>
        <v>-20.898993405067685</v>
      </c>
    </row>
    <row r="66" spans="1:11" ht="57" customHeight="1" hidden="1">
      <c r="A66" s="81" t="s">
        <v>91</v>
      </c>
      <c r="B66" s="82" t="s">
        <v>28</v>
      </c>
      <c r="C66" s="7">
        <v>0</v>
      </c>
      <c r="D66" s="66">
        <v>0</v>
      </c>
      <c r="E66" s="67" t="e">
        <f>SUM(D66/C66)*100</f>
        <v>#DIV/0!</v>
      </c>
      <c r="F66" s="67" t="e">
        <f t="shared" si="5"/>
        <v>#DIV/0!</v>
      </c>
      <c r="G66" s="7">
        <v>0</v>
      </c>
      <c r="H66" s="66">
        <v>0</v>
      </c>
      <c r="I66" s="67" t="e">
        <f>SUM(H66/G66)*100</f>
        <v>#DIV/0!</v>
      </c>
      <c r="J66" s="67" t="e">
        <f t="shared" si="14"/>
        <v>#DIV/0!</v>
      </c>
      <c r="K66" s="67" t="e">
        <f t="shared" si="15"/>
        <v>#DIV/0!</v>
      </c>
    </row>
    <row r="67" spans="1:11" ht="72" customHeight="1">
      <c r="A67" s="1" t="s">
        <v>218</v>
      </c>
      <c r="B67" s="22" t="s">
        <v>219</v>
      </c>
      <c r="C67" s="7">
        <v>36</v>
      </c>
      <c r="D67" s="66">
        <v>35.96</v>
      </c>
      <c r="E67" s="67">
        <f>SUM(D67/C67)*100</f>
        <v>99.8888888888889</v>
      </c>
      <c r="F67" s="67">
        <f t="shared" si="5"/>
        <v>-24.8888888888889</v>
      </c>
      <c r="G67" s="7">
        <v>33</v>
      </c>
      <c r="H67" s="66">
        <v>33.38</v>
      </c>
      <c r="I67" s="67">
        <f>SUM(H67/G67)*100</f>
        <v>101.15151515151517</v>
      </c>
      <c r="J67" s="67">
        <f t="shared" si="14"/>
        <v>-26.15151515151517</v>
      </c>
      <c r="K67" s="67">
        <f>SUM(H67/D67*100-100)</f>
        <v>-7.174638487208</v>
      </c>
    </row>
    <row r="68" spans="1:11" ht="23.25" customHeight="1">
      <c r="A68" s="13" t="s">
        <v>92</v>
      </c>
      <c r="B68" s="14" t="s">
        <v>22</v>
      </c>
      <c r="C68" s="9">
        <f>SUM(C69:C89)</f>
        <v>676</v>
      </c>
      <c r="D68" s="66">
        <f>SUM(D69:D89)-0.01</f>
        <v>352.28</v>
      </c>
      <c r="E68" s="67">
        <f aca="true" t="shared" si="16" ref="E68:E77">SUM(D68/C68)*100</f>
        <v>52.112426035502956</v>
      </c>
      <c r="F68" s="67">
        <f t="shared" si="5"/>
        <v>22.887573964497044</v>
      </c>
      <c r="G68" s="9">
        <f>SUM(G69:G89)</f>
        <v>584</v>
      </c>
      <c r="H68" s="66">
        <f>SUM(H69:H89)</f>
        <v>536.57</v>
      </c>
      <c r="I68" s="67">
        <f aca="true" t="shared" si="17" ref="I68:I77">SUM(H68/G68)*100</f>
        <v>91.87842465753425</v>
      </c>
      <c r="J68" s="67">
        <f t="shared" si="14"/>
        <v>-16.878424657534254</v>
      </c>
      <c r="K68" s="67">
        <f>SUM(H68/D68*100-100)</f>
        <v>52.31350062450326</v>
      </c>
    </row>
    <row r="69" spans="1:11" s="23" customFormat="1" ht="90.75" customHeight="1">
      <c r="A69" s="15" t="s">
        <v>125</v>
      </c>
      <c r="B69" s="16" t="s">
        <v>137</v>
      </c>
      <c r="C69" s="8">
        <v>7.9</v>
      </c>
      <c r="D69" s="68">
        <v>7.29</v>
      </c>
      <c r="E69" s="69">
        <f t="shared" si="16"/>
        <v>92.27848101265822</v>
      </c>
      <c r="F69" s="69">
        <f t="shared" si="5"/>
        <v>-17.27848101265822</v>
      </c>
      <c r="G69" s="8">
        <v>4.2</v>
      </c>
      <c r="H69" s="68">
        <v>2.36</v>
      </c>
      <c r="I69" s="69">
        <f t="shared" si="17"/>
        <v>56.19047619047619</v>
      </c>
      <c r="J69" s="69">
        <f t="shared" si="14"/>
        <v>18.80952380952381</v>
      </c>
      <c r="K69" s="69">
        <f>SUM(H69/D69*100-100)</f>
        <v>-67.62688614540465</v>
      </c>
    </row>
    <row r="70" spans="1:11" s="23" customFormat="1" ht="120" customHeight="1">
      <c r="A70" s="15" t="s">
        <v>126</v>
      </c>
      <c r="B70" s="16" t="s">
        <v>138</v>
      </c>
      <c r="C70" s="8">
        <v>14.4</v>
      </c>
      <c r="D70" s="68">
        <v>9.86</v>
      </c>
      <c r="E70" s="69">
        <f t="shared" si="16"/>
        <v>68.47222222222221</v>
      </c>
      <c r="F70" s="69">
        <f t="shared" si="5"/>
        <v>6.527777777777786</v>
      </c>
      <c r="G70" s="8">
        <v>14.9</v>
      </c>
      <c r="H70" s="68">
        <v>11.81</v>
      </c>
      <c r="I70" s="69">
        <f t="shared" si="17"/>
        <v>79.26174496644296</v>
      </c>
      <c r="J70" s="69">
        <f t="shared" si="14"/>
        <v>-4.261744966442961</v>
      </c>
      <c r="K70" s="69">
        <f>SUM(H70/D70*100-100)</f>
        <v>19.77687626774849</v>
      </c>
    </row>
    <row r="71" spans="1:11" s="23" customFormat="1" ht="90" customHeight="1">
      <c r="A71" s="15" t="s">
        <v>127</v>
      </c>
      <c r="B71" s="16" t="s">
        <v>139</v>
      </c>
      <c r="C71" s="8">
        <v>28.5</v>
      </c>
      <c r="D71" s="68">
        <v>10.05</v>
      </c>
      <c r="E71" s="69">
        <f t="shared" si="16"/>
        <v>35.26315789473685</v>
      </c>
      <c r="F71" s="69">
        <f t="shared" si="5"/>
        <v>39.73684210526315</v>
      </c>
      <c r="G71" s="8">
        <v>10.9</v>
      </c>
      <c r="H71" s="68">
        <v>8.12</v>
      </c>
      <c r="I71" s="69">
        <f t="shared" si="17"/>
        <v>74.4954128440367</v>
      </c>
      <c r="J71" s="69">
        <f t="shared" si="14"/>
        <v>0.504587155963307</v>
      </c>
      <c r="K71" s="69">
        <f>SUM(H71/D71*100-100)</f>
        <v>-19.203980099502502</v>
      </c>
    </row>
    <row r="72" spans="1:11" s="23" customFormat="1" ht="90" customHeight="1" hidden="1">
      <c r="A72" s="15" t="s">
        <v>156</v>
      </c>
      <c r="B72" s="16" t="s">
        <v>167</v>
      </c>
      <c r="C72" s="8">
        <v>0</v>
      </c>
      <c r="D72" s="68">
        <v>0</v>
      </c>
      <c r="E72" s="69"/>
      <c r="F72" s="69">
        <f t="shared" si="5"/>
        <v>75</v>
      </c>
      <c r="G72" s="8">
        <v>0</v>
      </c>
      <c r="H72" s="68">
        <v>0</v>
      </c>
      <c r="I72" s="69"/>
      <c r="J72" s="69">
        <f t="shared" si="14"/>
        <v>75</v>
      </c>
      <c r="K72" s="69"/>
    </row>
    <row r="73" spans="1:11" s="23" customFormat="1" ht="108" customHeight="1">
      <c r="A73" s="15" t="s">
        <v>157</v>
      </c>
      <c r="B73" s="16" t="s">
        <v>168</v>
      </c>
      <c r="C73" s="8">
        <v>25.5</v>
      </c>
      <c r="D73" s="68">
        <v>7</v>
      </c>
      <c r="E73" s="69">
        <f t="shared" si="16"/>
        <v>27.450980392156865</v>
      </c>
      <c r="F73" s="69">
        <f t="shared" si="5"/>
        <v>47.549019607843135</v>
      </c>
      <c r="G73" s="8">
        <v>11.1</v>
      </c>
      <c r="H73" s="68">
        <v>10</v>
      </c>
      <c r="I73" s="69">
        <f t="shared" si="17"/>
        <v>90.09009009009009</v>
      </c>
      <c r="J73" s="69">
        <f t="shared" si="14"/>
        <v>-15.090090090090087</v>
      </c>
      <c r="K73" s="69">
        <f>SUM(H73/D73*100-100)</f>
        <v>42.85714285714286</v>
      </c>
    </row>
    <row r="74" spans="1:11" s="23" customFormat="1" ht="104.25" customHeight="1" hidden="1">
      <c r="A74" s="15" t="s">
        <v>158</v>
      </c>
      <c r="B74" s="16" t="s">
        <v>169</v>
      </c>
      <c r="C74" s="8">
        <v>0</v>
      </c>
      <c r="D74" s="68">
        <v>0</v>
      </c>
      <c r="E74" s="69"/>
      <c r="F74" s="69">
        <f t="shared" si="5"/>
        <v>75</v>
      </c>
      <c r="G74" s="8">
        <v>0</v>
      </c>
      <c r="H74" s="68">
        <v>0</v>
      </c>
      <c r="I74" s="69"/>
      <c r="J74" s="69">
        <f t="shared" si="14"/>
        <v>75</v>
      </c>
      <c r="K74" s="69"/>
    </row>
    <row r="75" spans="1:11" s="23" customFormat="1" ht="90" customHeight="1">
      <c r="A75" s="15" t="s">
        <v>159</v>
      </c>
      <c r="B75" s="16" t="s">
        <v>170</v>
      </c>
      <c r="C75" s="8">
        <v>0.5</v>
      </c>
      <c r="D75" s="68">
        <v>0</v>
      </c>
      <c r="E75" s="69">
        <f t="shared" si="16"/>
        <v>0</v>
      </c>
      <c r="F75" s="69">
        <f t="shared" si="5"/>
        <v>75</v>
      </c>
      <c r="G75" s="8">
        <v>0.1</v>
      </c>
      <c r="H75" s="68">
        <v>0</v>
      </c>
      <c r="I75" s="69">
        <f>SUM(H75/G75)*100</f>
        <v>0</v>
      </c>
      <c r="J75" s="69">
        <f t="shared" si="14"/>
        <v>75</v>
      </c>
      <c r="K75" s="69"/>
    </row>
    <row r="76" spans="1:11" s="23" customFormat="1" ht="120.75" customHeight="1">
      <c r="A76" s="15" t="s">
        <v>160</v>
      </c>
      <c r="B76" s="16" t="s">
        <v>171</v>
      </c>
      <c r="C76" s="8">
        <v>6.6</v>
      </c>
      <c r="D76" s="68">
        <v>2.22</v>
      </c>
      <c r="E76" s="69">
        <f t="shared" si="16"/>
        <v>33.63636363636364</v>
      </c>
      <c r="F76" s="69">
        <f t="shared" si="5"/>
        <v>41.36363636363636</v>
      </c>
      <c r="G76" s="8">
        <v>0.4</v>
      </c>
      <c r="H76" s="68">
        <v>0.25</v>
      </c>
      <c r="I76" s="69">
        <f t="shared" si="17"/>
        <v>62.5</v>
      </c>
      <c r="J76" s="69">
        <f t="shared" si="14"/>
        <v>12.5</v>
      </c>
      <c r="K76" s="69">
        <f>SUM(H76/D76*100-100)</f>
        <v>-88.73873873873873</v>
      </c>
    </row>
    <row r="77" spans="1:11" s="23" customFormat="1" ht="147.75" customHeight="1">
      <c r="A77" s="15" t="s">
        <v>128</v>
      </c>
      <c r="B77" s="16" t="s">
        <v>140</v>
      </c>
      <c r="C77" s="8">
        <v>0.6</v>
      </c>
      <c r="D77" s="68">
        <v>4.24</v>
      </c>
      <c r="E77" s="69">
        <f t="shared" si="16"/>
        <v>706.6666666666667</v>
      </c>
      <c r="F77" s="69">
        <f t="shared" si="5"/>
        <v>-631.6666666666667</v>
      </c>
      <c r="G77" s="8">
        <v>1.6</v>
      </c>
      <c r="H77" s="68">
        <v>0.6</v>
      </c>
      <c r="I77" s="69">
        <f t="shared" si="17"/>
        <v>37.49999999999999</v>
      </c>
      <c r="J77" s="69">
        <f t="shared" si="14"/>
        <v>37.50000000000001</v>
      </c>
      <c r="K77" s="69">
        <f>SUM(H77/D77*100-100)</f>
        <v>-85.84905660377359</v>
      </c>
    </row>
    <row r="78" spans="1:11" s="23" customFormat="1" ht="225" customHeight="1" hidden="1">
      <c r="A78" s="15" t="s">
        <v>129</v>
      </c>
      <c r="B78" s="16" t="s">
        <v>141</v>
      </c>
      <c r="C78" s="8">
        <v>0</v>
      </c>
      <c r="D78" s="68">
        <v>0</v>
      </c>
      <c r="E78" s="69"/>
      <c r="F78" s="69">
        <f t="shared" si="5"/>
        <v>75</v>
      </c>
      <c r="G78" s="8">
        <v>0</v>
      </c>
      <c r="H78" s="68">
        <v>0</v>
      </c>
      <c r="I78" s="69"/>
      <c r="J78" s="69">
        <f t="shared" si="14"/>
        <v>75</v>
      </c>
      <c r="K78" s="69"/>
    </row>
    <row r="79" spans="1:11" s="23" customFormat="1" ht="108" customHeight="1">
      <c r="A79" s="15" t="s">
        <v>161</v>
      </c>
      <c r="B79" s="16" t="s">
        <v>172</v>
      </c>
      <c r="C79" s="8">
        <v>0.6</v>
      </c>
      <c r="D79" s="68">
        <v>2.54</v>
      </c>
      <c r="E79" s="69">
        <f>SUM(D79/C79)*100</f>
        <v>423.3333333333333</v>
      </c>
      <c r="F79" s="69">
        <f t="shared" si="5"/>
        <v>-348.3333333333333</v>
      </c>
      <c r="G79" s="8">
        <v>3.3</v>
      </c>
      <c r="H79" s="68">
        <v>2.52</v>
      </c>
      <c r="I79" s="69">
        <f>SUM(H79/G79)*100</f>
        <v>76.36363636363637</v>
      </c>
      <c r="J79" s="69">
        <f t="shared" si="14"/>
        <v>-1.363636363636374</v>
      </c>
      <c r="K79" s="69">
        <f>SUM(H79/D79*100-100)</f>
        <v>-0.7874015748031411</v>
      </c>
    </row>
    <row r="80" spans="1:11" s="23" customFormat="1" ht="96.75" customHeight="1">
      <c r="A80" s="15" t="s">
        <v>162</v>
      </c>
      <c r="B80" s="16" t="s">
        <v>173</v>
      </c>
      <c r="C80" s="8">
        <v>66.9</v>
      </c>
      <c r="D80" s="68">
        <v>66.21</v>
      </c>
      <c r="E80" s="69">
        <f>SUM(D80/C80)*100</f>
        <v>98.96860986547084</v>
      </c>
      <c r="F80" s="69">
        <f t="shared" si="5"/>
        <v>-23.96860986547084</v>
      </c>
      <c r="G80" s="8">
        <v>270.8</v>
      </c>
      <c r="H80" s="68">
        <v>269.1</v>
      </c>
      <c r="I80" s="69">
        <f>SUM(H80/G80)*100</f>
        <v>99.37223042836042</v>
      </c>
      <c r="J80" s="69">
        <f t="shared" si="14"/>
        <v>-24.372230428360425</v>
      </c>
      <c r="K80" s="69">
        <f>SUM(H80/D80*100-100)</f>
        <v>306.4340734028093</v>
      </c>
    </row>
    <row r="81" spans="1:11" s="23" customFormat="1" ht="90.75" customHeight="1" hidden="1">
      <c r="A81" s="15" t="s">
        <v>130</v>
      </c>
      <c r="B81" s="16" t="s">
        <v>142</v>
      </c>
      <c r="C81" s="8">
        <v>0</v>
      </c>
      <c r="D81" s="68">
        <v>0</v>
      </c>
      <c r="E81" s="69"/>
      <c r="F81" s="69">
        <f t="shared" si="5"/>
        <v>75</v>
      </c>
      <c r="G81" s="63">
        <v>0</v>
      </c>
      <c r="H81" s="61">
        <v>0</v>
      </c>
      <c r="I81" s="62"/>
      <c r="J81" s="62">
        <f>SUM(50-I81)</f>
        <v>50</v>
      </c>
      <c r="K81" s="62"/>
    </row>
    <row r="82" spans="1:11" s="23" customFormat="1" ht="121.5" customHeight="1">
      <c r="A82" s="15" t="s">
        <v>131</v>
      </c>
      <c r="B82" s="16" t="s">
        <v>143</v>
      </c>
      <c r="C82" s="8">
        <v>277.6</v>
      </c>
      <c r="D82" s="68">
        <v>86.36</v>
      </c>
      <c r="E82" s="69">
        <f>SUM(D82/C82)*100</f>
        <v>31.109510086455327</v>
      </c>
      <c r="F82" s="69">
        <f t="shared" si="5"/>
        <v>43.89048991354467</v>
      </c>
      <c r="G82" s="8">
        <v>116.8</v>
      </c>
      <c r="H82" s="68">
        <v>88.26</v>
      </c>
      <c r="I82" s="69">
        <f>SUM(H82/G82)*100</f>
        <v>75.56506849315069</v>
      </c>
      <c r="J82" s="69">
        <f aca="true" t="shared" si="18" ref="J82:J89">SUM(75-I82)</f>
        <v>-0.5650684931506902</v>
      </c>
      <c r="K82" s="69">
        <f>SUM(H82/D82*100-100)</f>
        <v>2.2000926354793933</v>
      </c>
    </row>
    <row r="83" spans="1:11" s="23" customFormat="1" ht="105.75" customHeight="1" hidden="1">
      <c r="A83" s="15" t="s">
        <v>132</v>
      </c>
      <c r="B83" s="16" t="s">
        <v>144</v>
      </c>
      <c r="C83" s="8">
        <v>0</v>
      </c>
      <c r="D83" s="68">
        <v>0</v>
      </c>
      <c r="E83" s="69"/>
      <c r="F83" s="69">
        <f t="shared" si="5"/>
        <v>75</v>
      </c>
      <c r="G83" s="8">
        <v>0</v>
      </c>
      <c r="H83" s="68">
        <v>0</v>
      </c>
      <c r="I83" s="69"/>
      <c r="J83" s="69">
        <f t="shared" si="18"/>
        <v>75</v>
      </c>
      <c r="K83" s="69"/>
    </row>
    <row r="84" spans="1:11" s="23" customFormat="1" ht="60" customHeight="1">
      <c r="A84" s="15" t="s">
        <v>133</v>
      </c>
      <c r="B84" s="16" t="s">
        <v>145</v>
      </c>
      <c r="C84" s="8">
        <v>24.7</v>
      </c>
      <c r="D84" s="68">
        <v>6.05</v>
      </c>
      <c r="E84" s="69">
        <f aca="true" t="shared" si="19" ref="E84:E89">SUM(D84/C84)*100</f>
        <v>24.493927125506072</v>
      </c>
      <c r="F84" s="69">
        <f t="shared" si="5"/>
        <v>50.506072874493924</v>
      </c>
      <c r="G84" s="8">
        <v>18</v>
      </c>
      <c r="H84" s="68">
        <v>17.86</v>
      </c>
      <c r="I84" s="69">
        <f aca="true" t="shared" si="20" ref="I84:I89">SUM(H84/G84)*100</f>
        <v>99.22222222222223</v>
      </c>
      <c r="J84" s="69">
        <f t="shared" si="18"/>
        <v>-24.22222222222223</v>
      </c>
      <c r="K84" s="69">
        <f aca="true" t="shared" si="21" ref="K84:K89">SUM(H84/D84*100-100)</f>
        <v>195.20661157024796</v>
      </c>
    </row>
    <row r="85" spans="1:11" s="23" customFormat="1" ht="83.25" customHeight="1">
      <c r="A85" s="15" t="s">
        <v>220</v>
      </c>
      <c r="B85" s="16" t="s">
        <v>221</v>
      </c>
      <c r="C85" s="8">
        <v>36</v>
      </c>
      <c r="D85" s="68">
        <v>26.54</v>
      </c>
      <c r="E85" s="69">
        <f t="shared" si="19"/>
        <v>73.72222222222223</v>
      </c>
      <c r="F85" s="69">
        <f t="shared" si="5"/>
        <v>1.2777777777777715</v>
      </c>
      <c r="G85" s="8">
        <v>40</v>
      </c>
      <c r="H85" s="68">
        <v>43.01</v>
      </c>
      <c r="I85" s="69">
        <f t="shared" si="20"/>
        <v>107.525</v>
      </c>
      <c r="J85" s="69">
        <f t="shared" si="18"/>
        <v>-32.525000000000006</v>
      </c>
      <c r="K85" s="69">
        <f t="shared" si="21"/>
        <v>62.05727204220045</v>
      </c>
    </row>
    <row r="86" spans="1:11" s="23" customFormat="1" ht="75" customHeight="1">
      <c r="A86" s="15" t="s">
        <v>134</v>
      </c>
      <c r="B86" s="16" t="s">
        <v>146</v>
      </c>
      <c r="C86" s="8">
        <v>99</v>
      </c>
      <c r="D86" s="68">
        <v>39.94</v>
      </c>
      <c r="E86" s="69">
        <f t="shared" si="19"/>
        <v>40.34343434343434</v>
      </c>
      <c r="F86" s="69">
        <f t="shared" si="5"/>
        <v>34.65656565656566</v>
      </c>
      <c r="G86" s="8">
        <v>26.4</v>
      </c>
      <c r="H86" s="68">
        <v>16.25</v>
      </c>
      <c r="I86" s="69">
        <f t="shared" si="20"/>
        <v>61.55303030303031</v>
      </c>
      <c r="J86" s="69">
        <f t="shared" si="18"/>
        <v>13.446969696969688</v>
      </c>
      <c r="K86" s="69">
        <f t="shared" si="21"/>
        <v>-59.313970956434645</v>
      </c>
    </row>
    <row r="87" spans="1:11" s="23" customFormat="1" ht="90.75" customHeight="1">
      <c r="A87" s="15" t="s">
        <v>135</v>
      </c>
      <c r="B87" s="16" t="s">
        <v>147</v>
      </c>
      <c r="C87" s="8">
        <v>1</v>
      </c>
      <c r="D87" s="68">
        <v>1.43</v>
      </c>
      <c r="E87" s="69">
        <f t="shared" si="19"/>
        <v>143</v>
      </c>
      <c r="F87" s="69">
        <f t="shared" si="5"/>
        <v>-68</v>
      </c>
      <c r="G87" s="8">
        <v>0.1</v>
      </c>
      <c r="H87" s="68">
        <v>0</v>
      </c>
      <c r="I87" s="69">
        <f t="shared" si="20"/>
        <v>0</v>
      </c>
      <c r="J87" s="69">
        <f t="shared" si="18"/>
        <v>75</v>
      </c>
      <c r="K87" s="69">
        <f t="shared" si="21"/>
        <v>-100</v>
      </c>
    </row>
    <row r="88" spans="1:11" s="23" customFormat="1" ht="105" customHeight="1">
      <c r="A88" s="15" t="s">
        <v>136</v>
      </c>
      <c r="B88" s="16" t="s">
        <v>148</v>
      </c>
      <c r="C88" s="8">
        <v>85</v>
      </c>
      <c r="D88" s="68">
        <v>82.5</v>
      </c>
      <c r="E88" s="69">
        <f t="shared" si="19"/>
        <v>97.05882352941177</v>
      </c>
      <c r="F88" s="69">
        <f>SUM(75-E88)</f>
        <v>-22.058823529411768</v>
      </c>
      <c r="G88" s="8">
        <v>20.4</v>
      </c>
      <c r="H88" s="68">
        <v>18.42</v>
      </c>
      <c r="I88" s="69">
        <f t="shared" si="20"/>
        <v>90.29411764705884</v>
      </c>
      <c r="J88" s="69">
        <f t="shared" si="18"/>
        <v>-15.29411764705884</v>
      </c>
      <c r="K88" s="69">
        <f t="shared" si="21"/>
        <v>-77.67272727272727</v>
      </c>
    </row>
    <row r="89" spans="1:11" s="23" customFormat="1" ht="81" customHeight="1">
      <c r="A89" s="15" t="s">
        <v>222</v>
      </c>
      <c r="B89" s="16" t="s">
        <v>223</v>
      </c>
      <c r="C89" s="8">
        <v>1.2</v>
      </c>
      <c r="D89" s="68">
        <v>0.06</v>
      </c>
      <c r="E89" s="69">
        <f t="shared" si="19"/>
        <v>5</v>
      </c>
      <c r="F89" s="69">
        <f>SUM(75-E89)</f>
        <v>70</v>
      </c>
      <c r="G89" s="8">
        <v>45</v>
      </c>
      <c r="H89" s="68">
        <v>48.01</v>
      </c>
      <c r="I89" s="69">
        <f t="shared" si="20"/>
        <v>106.68888888888888</v>
      </c>
      <c r="J89" s="69">
        <f t="shared" si="18"/>
        <v>-31.688888888888883</v>
      </c>
      <c r="K89" s="69">
        <f t="shared" si="21"/>
        <v>79916.66666666666</v>
      </c>
    </row>
    <row r="90" spans="1:11" ht="17.25" customHeight="1">
      <c r="A90" s="1" t="s">
        <v>40</v>
      </c>
      <c r="B90" s="25" t="s">
        <v>23</v>
      </c>
      <c r="C90" s="9">
        <f>SUM(C91:C92)</f>
        <v>141</v>
      </c>
      <c r="D90" s="66">
        <f>SUM(D91:D92)</f>
        <v>64.6</v>
      </c>
      <c r="E90" s="67">
        <f>SUM(D90/C90)*100</f>
        <v>45.81560283687943</v>
      </c>
      <c r="F90" s="67">
        <f>SUM(75-E90)</f>
        <v>29.184397163120572</v>
      </c>
      <c r="G90" s="9">
        <f>SUM(G91:G92)</f>
        <v>0</v>
      </c>
      <c r="H90" s="66">
        <f>SUM(H91:H92)</f>
        <v>-42</v>
      </c>
      <c r="I90" s="67"/>
      <c r="J90" s="67"/>
      <c r="K90" s="67"/>
    </row>
    <row r="91" spans="1:11" s="23" customFormat="1" ht="35.25" customHeight="1">
      <c r="A91" s="2" t="s">
        <v>224</v>
      </c>
      <c r="B91" s="24" t="s">
        <v>225</v>
      </c>
      <c r="C91" s="8">
        <v>0</v>
      </c>
      <c r="D91" s="68">
        <v>0</v>
      </c>
      <c r="E91" s="69"/>
      <c r="F91" s="69"/>
      <c r="G91" s="8">
        <v>0</v>
      </c>
      <c r="H91" s="68">
        <v>-42</v>
      </c>
      <c r="I91" s="69"/>
      <c r="J91" s="69"/>
      <c r="K91" s="69"/>
    </row>
    <row r="92" spans="1:11" s="23" customFormat="1" ht="17.25" customHeight="1">
      <c r="A92" s="2" t="s">
        <v>226</v>
      </c>
      <c r="B92" s="24" t="s">
        <v>227</v>
      </c>
      <c r="C92" s="8">
        <v>141</v>
      </c>
      <c r="D92" s="68">
        <v>64.6</v>
      </c>
      <c r="E92" s="69">
        <f>SUM(D92/C92)*100</f>
        <v>45.81560283687943</v>
      </c>
      <c r="F92" s="69">
        <f aca="true" t="shared" si="22" ref="F92:F101">SUM(75-E92)</f>
        <v>29.184397163120572</v>
      </c>
      <c r="G92" s="8">
        <v>0</v>
      </c>
      <c r="H92" s="68">
        <v>0</v>
      </c>
      <c r="I92" s="69"/>
      <c r="J92" s="69"/>
      <c r="K92" s="69"/>
    </row>
    <row r="93" spans="1:11" ht="19.5" customHeight="1">
      <c r="A93" s="44" t="s">
        <v>94</v>
      </c>
      <c r="B93" s="45" t="s">
        <v>93</v>
      </c>
      <c r="C93" s="46">
        <f>SUM(C5+C13+C18+C24+C27+C30+C31+C36+C40+C43+C53+C61+C64+C65+C66+C67+C68+C90)</f>
        <v>213525</v>
      </c>
      <c r="D93" s="71">
        <f>SUM(D5+D13+D18+D24+D27+D30+D31+D36+D40+D43+D53+D61+D64+D65+D66+D67+D68+D90)+0.01</f>
        <v>151055.96</v>
      </c>
      <c r="E93" s="58">
        <f aca="true" t="shared" si="23" ref="E93:E98">SUM(D93/C93)*100</f>
        <v>70.74392225734691</v>
      </c>
      <c r="F93" s="58">
        <f t="shared" si="22"/>
        <v>4.2560777426530905</v>
      </c>
      <c r="G93" s="46">
        <f>SUM(G5+G13+G18+G24+G27+G30+G31+G36+G40+G43+G53+G61+G64+G65+G66+G67+G68+G90)</f>
        <v>220867</v>
      </c>
      <c r="H93" s="71">
        <f>SUM(H5+H13+H18+H24+H27+H30+H31+H36+H40+H43+H53+H61+H64+H65+H66+H67+H68+H90)</f>
        <v>159166.40000000002</v>
      </c>
      <c r="I93" s="58">
        <f aca="true" t="shared" si="24" ref="I93:I98">SUM(H93/G93)*100</f>
        <v>72.06436452706834</v>
      </c>
      <c r="J93" s="58">
        <f>SUM(50-I93)</f>
        <v>-22.064364527068335</v>
      </c>
      <c r="K93" s="58">
        <f aca="true" t="shared" si="25" ref="K93:K98">SUM(H93/D93*100-100)</f>
        <v>5.369162527582503</v>
      </c>
    </row>
    <row r="94" spans="1:11" s="32" customFormat="1" ht="27.75" customHeight="1">
      <c r="A94" s="1" t="s">
        <v>95</v>
      </c>
      <c r="B94" s="25" t="s">
        <v>96</v>
      </c>
      <c r="C94" s="9">
        <f>SUM(C95:C97)</f>
        <v>132381.2</v>
      </c>
      <c r="D94" s="66">
        <f>SUM(D95:D97)</f>
        <v>84255.20000000001</v>
      </c>
      <c r="E94" s="67">
        <f t="shared" si="23"/>
        <v>63.64589533861304</v>
      </c>
      <c r="F94" s="67">
        <f t="shared" si="22"/>
        <v>11.354104661386963</v>
      </c>
      <c r="G94" s="9">
        <f>SUM(G95:G97)</f>
        <v>136871</v>
      </c>
      <c r="H94" s="66">
        <f>SUM(H95:H97)</f>
        <v>92401.9</v>
      </c>
      <c r="I94" s="67">
        <f t="shared" si="24"/>
        <v>67.51021034404658</v>
      </c>
      <c r="J94" s="67">
        <f aca="true" t="shared" si="26" ref="J94:J104">SUM(75-I94)</f>
        <v>7.489789655953416</v>
      </c>
      <c r="K94" s="67">
        <f t="shared" si="25"/>
        <v>9.669076804755065</v>
      </c>
    </row>
    <row r="95" spans="1:11" s="33" customFormat="1" ht="27.75" customHeight="1">
      <c r="A95" s="2" t="s">
        <v>228</v>
      </c>
      <c r="B95" s="24" t="s">
        <v>229</v>
      </c>
      <c r="C95" s="8">
        <v>35519.5</v>
      </c>
      <c r="D95" s="68">
        <v>26639.3</v>
      </c>
      <c r="E95" s="69">
        <f t="shared" si="23"/>
        <v>74.99908500964258</v>
      </c>
      <c r="F95" s="69">
        <f t="shared" si="22"/>
        <v>0.0009149903574154905</v>
      </c>
      <c r="G95" s="8">
        <v>41898.2</v>
      </c>
      <c r="H95" s="68">
        <v>27167.8</v>
      </c>
      <c r="I95" s="69">
        <f t="shared" si="24"/>
        <v>64.84240373094788</v>
      </c>
      <c r="J95" s="69">
        <f t="shared" si="26"/>
        <v>10.15759626905212</v>
      </c>
      <c r="K95" s="69">
        <f t="shared" si="25"/>
        <v>1.9839109886520987</v>
      </c>
    </row>
    <row r="96" spans="1:11" s="33" customFormat="1" ht="50.25" customHeight="1">
      <c r="A96" s="2" t="s">
        <v>230</v>
      </c>
      <c r="B96" s="24" t="s">
        <v>231</v>
      </c>
      <c r="C96" s="8">
        <v>34364.4</v>
      </c>
      <c r="D96" s="68">
        <v>10521.6</v>
      </c>
      <c r="E96" s="69">
        <f t="shared" si="23"/>
        <v>30.61773230436149</v>
      </c>
      <c r="F96" s="69">
        <f t="shared" si="22"/>
        <v>44.38226769563851</v>
      </c>
      <c r="G96" s="8">
        <v>16464.8</v>
      </c>
      <c r="H96" s="68">
        <v>6804.8</v>
      </c>
      <c r="I96" s="69">
        <f t="shared" si="24"/>
        <v>41.32938146834459</v>
      </c>
      <c r="J96" s="69">
        <f t="shared" si="26"/>
        <v>33.67061853165541</v>
      </c>
      <c r="K96" s="69">
        <f t="shared" si="25"/>
        <v>-35.32542579075427</v>
      </c>
    </row>
    <row r="97" spans="1:11" s="33" customFormat="1" ht="60.75" customHeight="1">
      <c r="A97" s="2" t="s">
        <v>232</v>
      </c>
      <c r="B97" s="24" t="s">
        <v>233</v>
      </c>
      <c r="C97" s="8">
        <v>62497.3</v>
      </c>
      <c r="D97" s="68">
        <v>47094.3</v>
      </c>
      <c r="E97" s="69">
        <f t="shared" si="23"/>
        <v>75.35413529864489</v>
      </c>
      <c r="F97" s="69">
        <f t="shared" si="22"/>
        <v>-0.35413529864489135</v>
      </c>
      <c r="G97" s="8">
        <v>78508</v>
      </c>
      <c r="H97" s="68">
        <v>58429.3</v>
      </c>
      <c r="I97" s="69">
        <f t="shared" si="24"/>
        <v>74.42464462220411</v>
      </c>
      <c r="J97" s="69">
        <f t="shared" si="26"/>
        <v>0.5753553777958871</v>
      </c>
      <c r="K97" s="69">
        <f t="shared" si="25"/>
        <v>24.06873018603099</v>
      </c>
    </row>
    <row r="98" spans="1:11" s="32" customFormat="1" ht="27.75" customHeight="1">
      <c r="A98" s="1" t="s">
        <v>97</v>
      </c>
      <c r="B98" s="25" t="s">
        <v>98</v>
      </c>
      <c r="C98" s="9">
        <f>SUM(C99:C118)</f>
        <v>206504.94</v>
      </c>
      <c r="D98" s="66">
        <f>SUM(D99:D118)-0.01</f>
        <v>76068.85</v>
      </c>
      <c r="E98" s="67">
        <f t="shared" si="23"/>
        <v>36.83633427849232</v>
      </c>
      <c r="F98" s="67">
        <f t="shared" si="22"/>
        <v>38.16366572150768</v>
      </c>
      <c r="G98" s="9">
        <f>SUM(G99:G118)</f>
        <v>787152.3999999999</v>
      </c>
      <c r="H98" s="66">
        <f>SUM(H99:H118)</f>
        <v>186378.81000000003</v>
      </c>
      <c r="I98" s="67">
        <f t="shared" si="24"/>
        <v>23.677601694411408</v>
      </c>
      <c r="J98" s="67">
        <f t="shared" si="26"/>
        <v>51.32239830558859</v>
      </c>
      <c r="K98" s="67">
        <f t="shared" si="25"/>
        <v>145.0133135968271</v>
      </c>
    </row>
    <row r="99" spans="1:11" s="33" customFormat="1" ht="30" customHeight="1" hidden="1">
      <c r="A99" s="2" t="s">
        <v>99</v>
      </c>
      <c r="B99" s="24" t="s">
        <v>103</v>
      </c>
      <c r="C99" s="63">
        <v>0</v>
      </c>
      <c r="D99" s="61">
        <v>0</v>
      </c>
      <c r="E99" s="62"/>
      <c r="F99" s="62">
        <f t="shared" si="22"/>
        <v>75</v>
      </c>
      <c r="G99" s="63">
        <v>0</v>
      </c>
      <c r="H99" s="61">
        <v>0</v>
      </c>
      <c r="I99" s="62"/>
      <c r="J99" s="62">
        <f t="shared" si="26"/>
        <v>75</v>
      </c>
      <c r="K99" s="62"/>
    </row>
    <row r="100" spans="1:11" s="33" customFormat="1" ht="44.25" customHeight="1">
      <c r="A100" s="2" t="s">
        <v>235</v>
      </c>
      <c r="B100" s="24" t="s">
        <v>234</v>
      </c>
      <c r="C100" s="8">
        <v>12884.7</v>
      </c>
      <c r="D100" s="68">
        <v>9961.01</v>
      </c>
      <c r="E100" s="69">
        <f>SUM(D100/C100)*100</f>
        <v>77.30882364354622</v>
      </c>
      <c r="F100" s="69">
        <f t="shared" si="22"/>
        <v>-2.3088236435462193</v>
      </c>
      <c r="G100" s="8">
        <v>7129.3</v>
      </c>
      <c r="H100" s="68">
        <v>201.4</v>
      </c>
      <c r="I100" s="69">
        <f>SUM(H100/G100)*100</f>
        <v>2.824961777453607</v>
      </c>
      <c r="J100" s="69">
        <f t="shared" si="26"/>
        <v>72.17503822254639</v>
      </c>
      <c r="K100" s="69">
        <f>SUM(H100/D100*100-100)</f>
        <v>-97.97811667692332</v>
      </c>
    </row>
    <row r="101" spans="1:11" s="33" customFormat="1" ht="119.25" customHeight="1">
      <c r="A101" s="2" t="s">
        <v>236</v>
      </c>
      <c r="B101" s="24" t="s">
        <v>294</v>
      </c>
      <c r="C101" s="8">
        <v>35651.1</v>
      </c>
      <c r="D101" s="68">
        <v>13433.28</v>
      </c>
      <c r="E101" s="69">
        <f>SUM(D101/C101)*100</f>
        <v>37.67984718564084</v>
      </c>
      <c r="F101" s="69">
        <f t="shared" si="22"/>
        <v>37.32015281435916</v>
      </c>
      <c r="G101" s="8">
        <v>162528.9</v>
      </c>
      <c r="H101" s="68">
        <v>83576.14</v>
      </c>
      <c r="I101" s="69">
        <f>SUM(H101/G101)*100</f>
        <v>51.422325506417636</v>
      </c>
      <c r="J101" s="69">
        <f t="shared" si="26"/>
        <v>23.577674493582364</v>
      </c>
      <c r="K101" s="69">
        <f aca="true" t="shared" si="27" ref="K101:K139">SUM(H101/D101*100-100)</f>
        <v>522.1573584411253</v>
      </c>
    </row>
    <row r="102" spans="1:11" s="33" customFormat="1" ht="103.5" customHeight="1">
      <c r="A102" s="2" t="s">
        <v>237</v>
      </c>
      <c r="B102" s="24" t="s">
        <v>238</v>
      </c>
      <c r="C102" s="8">
        <v>10921</v>
      </c>
      <c r="D102" s="68">
        <v>559.72</v>
      </c>
      <c r="E102" s="69">
        <f>SUM(D102/C102)*100</f>
        <v>5.125171687574398</v>
      </c>
      <c r="F102" s="69">
        <f>SUM(75-E102)</f>
        <v>69.8748283124256</v>
      </c>
      <c r="G102" s="8">
        <v>448538.3</v>
      </c>
      <c r="H102" s="68">
        <v>62869.53</v>
      </c>
      <c r="I102" s="69">
        <f>SUM(H102/G102)*100</f>
        <v>14.016535488719692</v>
      </c>
      <c r="J102" s="69">
        <f t="shared" si="26"/>
        <v>60.98346451128031</v>
      </c>
      <c r="K102" s="69">
        <f t="shared" si="27"/>
        <v>11132.317944686627</v>
      </c>
    </row>
    <row r="103" spans="1:11" s="33" customFormat="1" ht="18" customHeight="1" hidden="1">
      <c r="A103" s="2" t="s">
        <v>149</v>
      </c>
      <c r="B103" s="24" t="s">
        <v>151</v>
      </c>
      <c r="C103" s="8">
        <v>0</v>
      </c>
      <c r="D103" s="68">
        <v>0</v>
      </c>
      <c r="E103" s="69"/>
      <c r="F103" s="69">
        <f>SUM(25-E103)</f>
        <v>25</v>
      </c>
      <c r="G103" s="8">
        <v>0</v>
      </c>
      <c r="H103" s="68">
        <v>0</v>
      </c>
      <c r="I103" s="69"/>
      <c r="J103" s="69">
        <f t="shared" si="26"/>
        <v>75</v>
      </c>
      <c r="K103" s="69" t="e">
        <f t="shared" si="27"/>
        <v>#DIV/0!</v>
      </c>
    </row>
    <row r="104" spans="1:11" s="33" customFormat="1" ht="110.25" customHeight="1">
      <c r="A104" s="2" t="s">
        <v>242</v>
      </c>
      <c r="B104" s="24" t="s">
        <v>243</v>
      </c>
      <c r="C104" s="8">
        <v>0</v>
      </c>
      <c r="D104" s="68">
        <v>0</v>
      </c>
      <c r="E104" s="69"/>
      <c r="F104" s="69"/>
      <c r="G104" s="8">
        <v>4390.3</v>
      </c>
      <c r="H104" s="68">
        <v>1169.53</v>
      </c>
      <c r="I104" s="69">
        <f>SUM(H104/G104)*100</f>
        <v>26.63895405780926</v>
      </c>
      <c r="J104" s="69">
        <f t="shared" si="26"/>
        <v>48.36104594219074</v>
      </c>
      <c r="K104" s="69"/>
    </row>
    <row r="105" spans="1:11" s="33" customFormat="1" ht="61.5" customHeight="1">
      <c r="A105" s="2" t="s">
        <v>239</v>
      </c>
      <c r="B105" s="24" t="s">
        <v>241</v>
      </c>
      <c r="C105" s="8">
        <v>3169.8</v>
      </c>
      <c r="D105" s="68">
        <v>3138.61</v>
      </c>
      <c r="E105" s="69">
        <f>SUM(D105/C105)*100</f>
        <v>99.01602624771279</v>
      </c>
      <c r="F105" s="69">
        <f aca="true" t="shared" si="28" ref="F105:F126">SUM(75-E105)</f>
        <v>-24.016026247712787</v>
      </c>
      <c r="G105" s="8">
        <v>0</v>
      </c>
      <c r="H105" s="68">
        <v>0</v>
      </c>
      <c r="I105" s="69"/>
      <c r="J105" s="69"/>
      <c r="K105" s="69"/>
    </row>
    <row r="106" spans="1:11" s="33" customFormat="1" ht="44.25" customHeight="1">
      <c r="A106" s="2" t="s">
        <v>244</v>
      </c>
      <c r="B106" s="24" t="s">
        <v>240</v>
      </c>
      <c r="C106" s="8">
        <v>3358.5</v>
      </c>
      <c r="D106" s="68">
        <v>0</v>
      </c>
      <c r="E106" s="69">
        <f>SUM(D106/C106)*100</f>
        <v>0</v>
      </c>
      <c r="F106" s="69">
        <f t="shared" si="28"/>
        <v>75</v>
      </c>
      <c r="G106" s="8">
        <v>0</v>
      </c>
      <c r="H106" s="68">
        <v>0</v>
      </c>
      <c r="I106" s="69"/>
      <c r="J106" s="69"/>
      <c r="K106" s="69"/>
    </row>
    <row r="107" spans="1:11" s="33" customFormat="1" ht="44.25" customHeight="1">
      <c r="A107" s="2" t="s">
        <v>245</v>
      </c>
      <c r="B107" s="24" t="s">
        <v>246</v>
      </c>
      <c r="C107" s="8">
        <v>31554</v>
      </c>
      <c r="D107" s="68">
        <v>17523.72</v>
      </c>
      <c r="E107" s="69">
        <f>SUM(D107/C107)*100</f>
        <v>55.53565316600114</v>
      </c>
      <c r="F107" s="69">
        <f t="shared" si="28"/>
        <v>19.46434683399886</v>
      </c>
      <c r="G107" s="8">
        <v>0</v>
      </c>
      <c r="H107" s="68">
        <v>0</v>
      </c>
      <c r="I107" s="69"/>
      <c r="J107" s="69"/>
      <c r="K107" s="69">
        <f t="shared" si="27"/>
        <v>-100</v>
      </c>
    </row>
    <row r="108" spans="1:11" s="33" customFormat="1" ht="73.5" customHeight="1">
      <c r="A108" s="2" t="s">
        <v>247</v>
      </c>
      <c r="B108" s="24" t="s">
        <v>248</v>
      </c>
      <c r="C108" s="8">
        <v>8434</v>
      </c>
      <c r="D108" s="68">
        <v>4564.1</v>
      </c>
      <c r="E108" s="69">
        <f>SUM(D108/C108)*100</f>
        <v>54.115484941901826</v>
      </c>
      <c r="F108" s="69">
        <f t="shared" si="28"/>
        <v>20.884515058098174</v>
      </c>
      <c r="G108" s="8">
        <v>9076.6</v>
      </c>
      <c r="H108" s="68">
        <v>5802.57</v>
      </c>
      <c r="I108" s="69">
        <f>SUM(H108/G108)*100</f>
        <v>63.92889407928079</v>
      </c>
      <c r="J108" s="69">
        <f>SUM(75-I108)</f>
        <v>11.071105920719212</v>
      </c>
      <c r="K108" s="69">
        <f t="shared" si="27"/>
        <v>27.135032098332616</v>
      </c>
    </row>
    <row r="109" spans="1:11" s="33" customFormat="1" ht="64.5" customHeight="1">
      <c r="A109" s="2" t="s">
        <v>249</v>
      </c>
      <c r="B109" s="24" t="s">
        <v>250</v>
      </c>
      <c r="C109" s="8">
        <v>1287</v>
      </c>
      <c r="D109" s="68">
        <v>1287</v>
      </c>
      <c r="E109" s="69">
        <f>SUM(D109/C109)*100</f>
        <v>100</v>
      </c>
      <c r="F109" s="69">
        <f t="shared" si="28"/>
        <v>-25</v>
      </c>
      <c r="G109" s="8">
        <v>0</v>
      </c>
      <c r="H109" s="68">
        <v>0</v>
      </c>
      <c r="I109" s="69"/>
      <c r="J109" s="69"/>
      <c r="K109" s="69"/>
    </row>
    <row r="110" spans="1:11" s="33" customFormat="1" ht="58.5" customHeight="1" hidden="1">
      <c r="A110" s="2" t="s">
        <v>150</v>
      </c>
      <c r="B110" s="24" t="s">
        <v>152</v>
      </c>
      <c r="C110" s="8">
        <v>0</v>
      </c>
      <c r="D110" s="68">
        <v>0</v>
      </c>
      <c r="E110" s="69"/>
      <c r="F110" s="69">
        <f t="shared" si="28"/>
        <v>75</v>
      </c>
      <c r="G110" s="8">
        <v>0</v>
      </c>
      <c r="H110" s="68">
        <v>0</v>
      </c>
      <c r="I110" s="69"/>
      <c r="J110" s="69">
        <f>SUM(25-I110)</f>
        <v>25</v>
      </c>
      <c r="K110" s="69" t="e">
        <f t="shared" si="27"/>
        <v>#DIV/0!</v>
      </c>
    </row>
    <row r="111" spans="1:11" s="33" customFormat="1" ht="43.5" customHeight="1">
      <c r="A111" s="2" t="s">
        <v>251</v>
      </c>
      <c r="B111" s="24" t="s">
        <v>252</v>
      </c>
      <c r="C111" s="8">
        <v>512.14</v>
      </c>
      <c r="D111" s="68">
        <v>512.14</v>
      </c>
      <c r="E111" s="69">
        <f>SUM(D111/C111)*100</f>
        <v>100</v>
      </c>
      <c r="F111" s="69">
        <f t="shared" si="28"/>
        <v>-25</v>
      </c>
      <c r="G111" s="8">
        <v>624.1</v>
      </c>
      <c r="H111" s="68">
        <v>624.07</v>
      </c>
      <c r="I111" s="69">
        <f>SUM(H111/G111)*100</f>
        <v>99.99519307803237</v>
      </c>
      <c r="J111" s="69">
        <f>SUM(75-I111)</f>
        <v>-24.995193078032372</v>
      </c>
      <c r="K111" s="69">
        <f t="shared" si="27"/>
        <v>21.85535205217323</v>
      </c>
    </row>
    <row r="112" spans="1:11" s="33" customFormat="1" ht="30.75" customHeight="1">
      <c r="A112" s="2" t="s">
        <v>253</v>
      </c>
      <c r="B112" s="24" t="s">
        <v>255</v>
      </c>
      <c r="C112" s="8">
        <v>324.7</v>
      </c>
      <c r="D112" s="68">
        <v>324.68</v>
      </c>
      <c r="E112" s="69">
        <f>SUM(D112/C112)*100</f>
        <v>99.99384046812443</v>
      </c>
      <c r="F112" s="69">
        <f t="shared" si="28"/>
        <v>-24.993840468124432</v>
      </c>
      <c r="G112" s="8">
        <v>0</v>
      </c>
      <c r="H112" s="68">
        <v>0</v>
      </c>
      <c r="I112" s="69"/>
      <c r="J112" s="69"/>
      <c r="K112" s="69"/>
    </row>
    <row r="113" spans="1:11" s="33" customFormat="1" ht="30.75" customHeight="1">
      <c r="A113" s="2" t="s">
        <v>254</v>
      </c>
      <c r="B113" s="24" t="s">
        <v>256</v>
      </c>
      <c r="C113" s="8">
        <v>270.9</v>
      </c>
      <c r="D113" s="68">
        <v>0</v>
      </c>
      <c r="E113" s="69">
        <f>SUM(D113/C113)*100</f>
        <v>0</v>
      </c>
      <c r="F113" s="69">
        <f t="shared" si="28"/>
        <v>75</v>
      </c>
      <c r="G113" s="8">
        <v>0</v>
      </c>
      <c r="H113" s="68">
        <v>0</v>
      </c>
      <c r="I113" s="69"/>
      <c r="J113" s="69"/>
      <c r="K113" s="69"/>
    </row>
    <row r="114" spans="1:11" s="33" customFormat="1" ht="45.75" customHeight="1">
      <c r="A114" s="2" t="s">
        <v>257</v>
      </c>
      <c r="B114" s="24" t="s">
        <v>258</v>
      </c>
      <c r="C114" s="8">
        <v>5632.3</v>
      </c>
      <c r="D114" s="68">
        <v>5626.6</v>
      </c>
      <c r="E114" s="69">
        <f>SUM(D114/C114)*100</f>
        <v>99.89879800436768</v>
      </c>
      <c r="F114" s="69">
        <f t="shared" si="28"/>
        <v>-24.898798004367677</v>
      </c>
      <c r="G114" s="8">
        <v>8270.7</v>
      </c>
      <c r="H114" s="68">
        <v>3342.91</v>
      </c>
      <c r="I114" s="69">
        <f aca="true" t="shared" si="29" ref="I114:I123">SUM(H114/G114)*100</f>
        <v>40.418707001825716</v>
      </c>
      <c r="J114" s="69">
        <f>SUM(75-I114)</f>
        <v>34.581292998174284</v>
      </c>
      <c r="K114" s="69">
        <f t="shared" si="27"/>
        <v>-40.58738847616679</v>
      </c>
    </row>
    <row r="115" spans="1:11" s="33" customFormat="1" ht="44.25" customHeight="1" hidden="1">
      <c r="A115" s="2" t="s">
        <v>100</v>
      </c>
      <c r="B115" s="24" t="s">
        <v>102</v>
      </c>
      <c r="C115" s="63">
        <v>0</v>
      </c>
      <c r="D115" s="61">
        <v>0</v>
      </c>
      <c r="E115" s="62" t="e">
        <f>SUM(D115/C115)*100</f>
        <v>#DIV/0!</v>
      </c>
      <c r="F115" s="62" t="e">
        <f t="shared" si="28"/>
        <v>#DIV/0!</v>
      </c>
      <c r="G115" s="63">
        <v>0</v>
      </c>
      <c r="H115" s="61">
        <v>0</v>
      </c>
      <c r="I115" s="62" t="e">
        <f t="shared" si="29"/>
        <v>#DIV/0!</v>
      </c>
      <c r="J115" s="62" t="e">
        <f>SUM(50-I115)</f>
        <v>#DIV/0!</v>
      </c>
      <c r="K115" s="62" t="e">
        <f t="shared" si="27"/>
        <v>#DIV/0!</v>
      </c>
    </row>
    <row r="116" spans="1:11" s="33" customFormat="1" ht="44.25" customHeight="1" hidden="1">
      <c r="A116" s="2" t="s">
        <v>153</v>
      </c>
      <c r="B116" s="24" t="s">
        <v>101</v>
      </c>
      <c r="C116" s="63">
        <v>0</v>
      </c>
      <c r="D116" s="61">
        <v>0</v>
      </c>
      <c r="E116" s="62"/>
      <c r="F116" s="62">
        <f t="shared" si="28"/>
        <v>75</v>
      </c>
      <c r="G116" s="63">
        <v>0</v>
      </c>
      <c r="H116" s="61">
        <v>0</v>
      </c>
      <c r="I116" s="62"/>
      <c r="J116" s="62">
        <f>SUM(50-I116)</f>
        <v>50</v>
      </c>
      <c r="K116" s="62" t="e">
        <f t="shared" si="27"/>
        <v>#DIV/0!</v>
      </c>
    </row>
    <row r="117" spans="1:11" s="33" customFormat="1" ht="93" customHeight="1">
      <c r="A117" s="2" t="s">
        <v>288</v>
      </c>
      <c r="B117" s="24" t="s">
        <v>293</v>
      </c>
      <c r="C117" s="8">
        <v>903</v>
      </c>
      <c r="D117" s="68">
        <v>0</v>
      </c>
      <c r="E117" s="69">
        <f>SUM(D117/C117)*100</f>
        <v>0</v>
      </c>
      <c r="F117" s="69">
        <f t="shared" si="28"/>
        <v>75</v>
      </c>
      <c r="G117" s="8">
        <v>0</v>
      </c>
      <c r="H117" s="68">
        <v>0</v>
      </c>
      <c r="I117" s="69"/>
      <c r="J117" s="69"/>
      <c r="K117" s="69"/>
    </row>
    <row r="118" spans="1:11" s="33" customFormat="1" ht="18.75" customHeight="1">
      <c r="A118" s="2" t="s">
        <v>259</v>
      </c>
      <c r="B118" s="24" t="s">
        <v>260</v>
      </c>
      <c r="C118" s="8">
        <v>91601.8</v>
      </c>
      <c r="D118" s="68">
        <v>19138</v>
      </c>
      <c r="E118" s="69">
        <f>SUM(D118/C118)*100</f>
        <v>20.89260254711152</v>
      </c>
      <c r="F118" s="69">
        <f t="shared" si="28"/>
        <v>54.10739745288848</v>
      </c>
      <c r="G118" s="8">
        <v>146594.2</v>
      </c>
      <c r="H118" s="68">
        <v>28792.66</v>
      </c>
      <c r="I118" s="69">
        <f t="shared" si="29"/>
        <v>19.64106356185988</v>
      </c>
      <c r="J118" s="69">
        <f aca="true" t="shared" si="30" ref="J118:J123">SUM(75-I118)</f>
        <v>55.35893643814012</v>
      </c>
      <c r="K118" s="69">
        <f t="shared" si="27"/>
        <v>50.4475911798516</v>
      </c>
    </row>
    <row r="119" spans="1:11" s="32" customFormat="1" ht="27.75" customHeight="1">
      <c r="A119" s="1" t="s">
        <v>104</v>
      </c>
      <c r="B119" s="25" t="s">
        <v>124</v>
      </c>
      <c r="C119" s="9">
        <f>SUM(C120:C131)</f>
        <v>214487.9</v>
      </c>
      <c r="D119" s="66">
        <f>SUM(D120:D131)</f>
        <v>167174.13000000003</v>
      </c>
      <c r="E119" s="67">
        <f>SUM(D119/C119)*100</f>
        <v>77.94105401749938</v>
      </c>
      <c r="F119" s="67">
        <f t="shared" si="28"/>
        <v>-2.9410540174993827</v>
      </c>
      <c r="G119" s="9">
        <f>SUM(G120:G131)</f>
        <v>229066.49999999997</v>
      </c>
      <c r="H119" s="66">
        <f>SUM(H120:H131)+0.01</f>
        <v>182859.72000000003</v>
      </c>
      <c r="I119" s="67">
        <f t="shared" si="29"/>
        <v>79.82822455487819</v>
      </c>
      <c r="J119" s="67">
        <f t="shared" si="30"/>
        <v>-4.82822455487819</v>
      </c>
      <c r="K119" s="67">
        <f t="shared" si="27"/>
        <v>9.38278548241884</v>
      </c>
    </row>
    <row r="120" spans="1:11" s="33" customFormat="1" ht="46.5" customHeight="1" hidden="1">
      <c r="A120" s="2" t="s">
        <v>174</v>
      </c>
      <c r="B120" s="24" t="s">
        <v>175</v>
      </c>
      <c r="C120" s="63">
        <v>0</v>
      </c>
      <c r="D120" s="61">
        <v>0</v>
      </c>
      <c r="E120" s="62"/>
      <c r="F120" s="62">
        <f t="shared" si="28"/>
        <v>75</v>
      </c>
      <c r="G120" s="8">
        <v>0</v>
      </c>
      <c r="H120" s="68">
        <v>0</v>
      </c>
      <c r="I120" s="69"/>
      <c r="J120" s="69">
        <f t="shared" si="30"/>
        <v>75</v>
      </c>
      <c r="K120" s="69" t="e">
        <f t="shared" si="27"/>
        <v>#DIV/0!</v>
      </c>
    </row>
    <row r="121" spans="1:11" s="33" customFormat="1" ht="48" customHeight="1">
      <c r="A121" s="2" t="s">
        <v>262</v>
      </c>
      <c r="B121" s="28" t="s">
        <v>263</v>
      </c>
      <c r="C121" s="8">
        <v>199122</v>
      </c>
      <c r="D121" s="68">
        <v>156281.66</v>
      </c>
      <c r="E121" s="69">
        <f>SUM(D121/C121)*100</f>
        <v>78.48538082180774</v>
      </c>
      <c r="F121" s="69">
        <f t="shared" si="28"/>
        <v>-3.4853808218077376</v>
      </c>
      <c r="G121" s="8">
        <v>215531.7</v>
      </c>
      <c r="H121" s="68">
        <v>172971.04</v>
      </c>
      <c r="I121" s="69">
        <f t="shared" si="29"/>
        <v>80.25317853475846</v>
      </c>
      <c r="J121" s="69">
        <f t="shared" si="30"/>
        <v>-5.253178534758462</v>
      </c>
      <c r="K121" s="69">
        <f t="shared" si="27"/>
        <v>10.679039370326635</v>
      </c>
    </row>
    <row r="122" spans="1:11" s="33" customFormat="1" ht="65.25" customHeight="1">
      <c r="A122" s="2" t="s">
        <v>190</v>
      </c>
      <c r="B122" s="28" t="s">
        <v>261</v>
      </c>
      <c r="C122" s="8">
        <v>1071.8</v>
      </c>
      <c r="D122" s="68">
        <v>547.89</v>
      </c>
      <c r="E122" s="69">
        <f>SUM(D122/C122)*100</f>
        <v>51.11867885799589</v>
      </c>
      <c r="F122" s="69">
        <f t="shared" si="28"/>
        <v>23.88132114200411</v>
      </c>
      <c r="G122" s="8">
        <v>996.5</v>
      </c>
      <c r="H122" s="68">
        <v>650.79</v>
      </c>
      <c r="I122" s="69">
        <f>SUM(H122/G122)*100</f>
        <v>65.30757651781234</v>
      </c>
      <c r="J122" s="69">
        <f t="shared" si="30"/>
        <v>9.692423482187664</v>
      </c>
      <c r="K122" s="69">
        <f t="shared" si="27"/>
        <v>18.781142200076644</v>
      </c>
    </row>
    <row r="123" spans="1:11" s="50" customFormat="1" ht="72.75" customHeight="1">
      <c r="A123" s="2" t="s">
        <v>264</v>
      </c>
      <c r="B123" s="34" t="s">
        <v>265</v>
      </c>
      <c r="C123" s="8">
        <v>27.5</v>
      </c>
      <c r="D123" s="68">
        <v>27.5</v>
      </c>
      <c r="E123" s="69">
        <f>SUM(D123/C123)*100</f>
        <v>100</v>
      </c>
      <c r="F123" s="69">
        <f t="shared" si="28"/>
        <v>-25</v>
      </c>
      <c r="G123" s="8">
        <v>0.8</v>
      </c>
      <c r="H123" s="68">
        <v>0</v>
      </c>
      <c r="I123" s="69">
        <f t="shared" si="29"/>
        <v>0</v>
      </c>
      <c r="J123" s="69">
        <f t="shared" si="30"/>
        <v>75</v>
      </c>
      <c r="K123" s="69">
        <f t="shared" si="27"/>
        <v>-100</v>
      </c>
    </row>
    <row r="124" spans="1:11" s="33" customFormat="1" ht="120.75" customHeight="1" hidden="1">
      <c r="A124" s="2" t="s">
        <v>105</v>
      </c>
      <c r="B124" s="28" t="s">
        <v>106</v>
      </c>
      <c r="C124" s="8">
        <v>0</v>
      </c>
      <c r="D124" s="68">
        <v>0</v>
      </c>
      <c r="E124" s="69"/>
      <c r="F124" s="69">
        <f t="shared" si="28"/>
        <v>75</v>
      </c>
      <c r="G124" s="8">
        <v>0</v>
      </c>
      <c r="H124" s="68">
        <v>0</v>
      </c>
      <c r="I124" s="69"/>
      <c r="J124" s="69"/>
      <c r="K124" s="69" t="e">
        <f t="shared" si="27"/>
        <v>#DIV/0!</v>
      </c>
    </row>
    <row r="125" spans="1:11" s="33" customFormat="1" ht="76.5" customHeight="1">
      <c r="A125" s="2" t="s">
        <v>289</v>
      </c>
      <c r="B125" s="29" t="s">
        <v>290</v>
      </c>
      <c r="C125" s="8">
        <v>500</v>
      </c>
      <c r="D125" s="68">
        <v>400</v>
      </c>
      <c r="E125" s="69">
        <f>SUM(D125/C125)*100</f>
        <v>80</v>
      </c>
      <c r="F125" s="69">
        <f t="shared" si="28"/>
        <v>-5</v>
      </c>
      <c r="G125" s="8">
        <v>0</v>
      </c>
      <c r="H125" s="68">
        <v>0</v>
      </c>
      <c r="I125" s="69"/>
      <c r="J125" s="69"/>
      <c r="K125" s="69">
        <f t="shared" si="27"/>
        <v>-100</v>
      </c>
    </row>
    <row r="126" spans="1:11" s="33" customFormat="1" ht="76.5" customHeight="1">
      <c r="A126" s="2" t="s">
        <v>266</v>
      </c>
      <c r="B126" s="29" t="s">
        <v>267</v>
      </c>
      <c r="C126" s="8">
        <v>2000</v>
      </c>
      <c r="D126" s="68">
        <v>1968.23</v>
      </c>
      <c r="E126" s="69">
        <f>SUM(D126/C126)*100</f>
        <v>98.41149999999999</v>
      </c>
      <c r="F126" s="69">
        <f t="shared" si="28"/>
        <v>-23.41149999999999</v>
      </c>
      <c r="G126" s="8">
        <v>0</v>
      </c>
      <c r="H126" s="68">
        <v>0</v>
      </c>
      <c r="I126" s="69"/>
      <c r="J126" s="69"/>
      <c r="K126" s="69">
        <f t="shared" si="27"/>
        <v>-100</v>
      </c>
    </row>
    <row r="127" spans="1:11" s="33" customFormat="1" ht="76.5" customHeight="1">
      <c r="A127" s="2" t="s">
        <v>268</v>
      </c>
      <c r="B127" s="29" t="s">
        <v>269</v>
      </c>
      <c r="C127" s="8">
        <v>0</v>
      </c>
      <c r="D127" s="68">
        <v>0</v>
      </c>
      <c r="E127" s="69"/>
      <c r="F127" s="69"/>
      <c r="G127" s="8">
        <v>752.4</v>
      </c>
      <c r="H127" s="68">
        <v>564.28</v>
      </c>
      <c r="I127" s="69">
        <f>SUM(H127/G127)*100</f>
        <v>74.9973418394471</v>
      </c>
      <c r="J127" s="69">
        <f>SUM(75-I127)</f>
        <v>0.0026581605528974706</v>
      </c>
      <c r="K127" s="69"/>
    </row>
    <row r="128" spans="1:11" s="33" customFormat="1" ht="81" customHeight="1">
      <c r="A128" s="2" t="s">
        <v>270</v>
      </c>
      <c r="B128" s="29" t="s">
        <v>271</v>
      </c>
      <c r="C128" s="8">
        <v>9343.2</v>
      </c>
      <c r="D128" s="68">
        <v>6131.73</v>
      </c>
      <c r="E128" s="69">
        <f>SUM(D128/C128)*100</f>
        <v>65.6277292576419</v>
      </c>
      <c r="F128" s="69">
        <f aca="true" t="shared" si="31" ref="F128:F139">SUM(75-E128)</f>
        <v>9.372270742358097</v>
      </c>
      <c r="G128" s="8">
        <v>9253.3</v>
      </c>
      <c r="H128" s="68">
        <v>6774.81</v>
      </c>
      <c r="I128" s="69">
        <f>SUM(H128/G128)*100</f>
        <v>73.21506921854906</v>
      </c>
      <c r="J128" s="69">
        <f>SUM(75-I128)</f>
        <v>1.7849307814509388</v>
      </c>
      <c r="K128" s="69">
        <f t="shared" si="27"/>
        <v>10.487741632459375</v>
      </c>
    </row>
    <row r="129" spans="1:11" s="33" customFormat="1" ht="44.25" customHeight="1" hidden="1">
      <c r="A129" s="2" t="s">
        <v>163</v>
      </c>
      <c r="B129" s="29" t="s">
        <v>176</v>
      </c>
      <c r="C129" s="8">
        <v>0</v>
      </c>
      <c r="D129" s="68">
        <v>0</v>
      </c>
      <c r="E129" s="69"/>
      <c r="F129" s="69">
        <f t="shared" si="31"/>
        <v>75</v>
      </c>
      <c r="G129" s="8">
        <v>0</v>
      </c>
      <c r="H129" s="68">
        <v>0</v>
      </c>
      <c r="I129" s="69"/>
      <c r="J129" s="69">
        <f>SUM(75-I129)</f>
        <v>75</v>
      </c>
      <c r="K129" s="69" t="e">
        <f t="shared" si="27"/>
        <v>#DIV/0!</v>
      </c>
    </row>
    <row r="130" spans="1:11" s="33" customFormat="1" ht="33" customHeight="1">
      <c r="A130" s="2" t="s">
        <v>272</v>
      </c>
      <c r="B130" s="29" t="s">
        <v>273</v>
      </c>
      <c r="C130" s="8">
        <v>2423.4</v>
      </c>
      <c r="D130" s="68">
        <v>1817.12</v>
      </c>
      <c r="E130" s="69">
        <f>SUM(D130/C130)*100</f>
        <v>74.98225633407608</v>
      </c>
      <c r="F130" s="69">
        <f t="shared" si="31"/>
        <v>0.017743665923916296</v>
      </c>
      <c r="G130" s="8">
        <v>2531.8</v>
      </c>
      <c r="H130" s="68">
        <v>1898.79</v>
      </c>
      <c r="I130" s="69">
        <f>SUM(H130/G130)*100</f>
        <v>74.99763014456119</v>
      </c>
      <c r="J130" s="69">
        <f>SUM(75-I130)</f>
        <v>0.0023698554388147386</v>
      </c>
      <c r="K130" s="69">
        <f t="shared" si="27"/>
        <v>4.494474773267584</v>
      </c>
    </row>
    <row r="131" spans="1:11" s="33" customFormat="1" ht="27" customHeight="1" hidden="1">
      <c r="A131" s="2" t="s">
        <v>154</v>
      </c>
      <c r="B131" s="29" t="s">
        <v>155</v>
      </c>
      <c r="C131" s="8">
        <v>0</v>
      </c>
      <c r="D131" s="68">
        <v>0</v>
      </c>
      <c r="E131" s="69"/>
      <c r="F131" s="69">
        <f t="shared" si="31"/>
        <v>75</v>
      </c>
      <c r="G131" s="63">
        <v>0</v>
      </c>
      <c r="H131" s="61">
        <v>0</v>
      </c>
      <c r="I131" s="62"/>
      <c r="J131" s="62">
        <f>SUM(25-I131)</f>
        <v>25</v>
      </c>
      <c r="K131" s="62" t="e">
        <f t="shared" si="27"/>
        <v>#DIV/0!</v>
      </c>
    </row>
    <row r="132" spans="1:11" s="32" customFormat="1" ht="27.75" customHeight="1">
      <c r="A132" s="1" t="s">
        <v>107</v>
      </c>
      <c r="B132" s="25" t="s">
        <v>108</v>
      </c>
      <c r="C132" s="9">
        <f>SUM(C133:C135)</f>
        <v>100</v>
      </c>
      <c r="D132" s="66">
        <f>SUM(D133:D135)</f>
        <v>100</v>
      </c>
      <c r="E132" s="67">
        <f>SUM(D132/C132)*100</f>
        <v>100</v>
      </c>
      <c r="F132" s="67">
        <f t="shared" si="31"/>
        <v>-25</v>
      </c>
      <c r="G132" s="9">
        <f>SUM(G133:G135)</f>
        <v>0</v>
      </c>
      <c r="H132" s="66">
        <f>SUM(H133:H135)</f>
        <v>0</v>
      </c>
      <c r="I132" s="67"/>
      <c r="J132" s="67"/>
      <c r="K132" s="67"/>
    </row>
    <row r="133" spans="1:11" s="33" customFormat="1" ht="75" hidden="1">
      <c r="A133" s="30" t="s">
        <v>109</v>
      </c>
      <c r="B133" s="31" t="s">
        <v>111</v>
      </c>
      <c r="C133" s="86">
        <v>0</v>
      </c>
      <c r="D133" s="68">
        <v>0</v>
      </c>
      <c r="E133" s="69" t="e">
        <f>SUM(D133/C133)*100</f>
        <v>#DIV/0!</v>
      </c>
      <c r="F133" s="69" t="e">
        <f t="shared" si="31"/>
        <v>#DIV/0!</v>
      </c>
      <c r="G133" s="86">
        <v>0</v>
      </c>
      <c r="H133" s="68">
        <v>0</v>
      </c>
      <c r="I133" s="69"/>
      <c r="J133" s="69"/>
      <c r="K133" s="69"/>
    </row>
    <row r="134" spans="1:11" s="33" customFormat="1" ht="60" customHeight="1" hidden="1">
      <c r="A134" s="30" t="s">
        <v>180</v>
      </c>
      <c r="B134" s="31" t="s">
        <v>181</v>
      </c>
      <c r="C134" s="86">
        <v>0</v>
      </c>
      <c r="D134" s="68">
        <v>0</v>
      </c>
      <c r="E134" s="69"/>
      <c r="F134" s="69">
        <f t="shared" si="31"/>
        <v>75</v>
      </c>
      <c r="G134" s="86">
        <v>0</v>
      </c>
      <c r="H134" s="68">
        <v>0</v>
      </c>
      <c r="I134" s="69"/>
      <c r="J134" s="69"/>
      <c r="K134" s="69"/>
    </row>
    <row r="135" spans="1:11" s="33" customFormat="1" ht="30">
      <c r="A135" s="30" t="s">
        <v>110</v>
      </c>
      <c r="B135" s="31" t="s">
        <v>112</v>
      </c>
      <c r="C135" s="86">
        <v>100</v>
      </c>
      <c r="D135" s="68">
        <v>100</v>
      </c>
      <c r="E135" s="69">
        <f>SUM(D135/C135)*100</f>
        <v>100</v>
      </c>
      <c r="F135" s="69">
        <f t="shared" si="31"/>
        <v>-25</v>
      </c>
      <c r="G135" s="86">
        <v>0</v>
      </c>
      <c r="H135" s="68">
        <v>0</v>
      </c>
      <c r="I135" s="69"/>
      <c r="J135" s="69"/>
      <c r="K135" s="69"/>
    </row>
    <row r="136" spans="1:12" s="33" customFormat="1" ht="28.5">
      <c r="A136" s="64" t="s">
        <v>164</v>
      </c>
      <c r="B136" s="65" t="s">
        <v>165</v>
      </c>
      <c r="C136" s="87">
        <f>SUM(C137)</f>
        <v>930.9</v>
      </c>
      <c r="D136" s="66">
        <f>SUM(D137)</f>
        <v>915.88</v>
      </c>
      <c r="E136" s="67">
        <f>SUM(D136/C136)*100</f>
        <v>98.38650768073907</v>
      </c>
      <c r="F136" s="67">
        <f t="shared" si="31"/>
        <v>-23.386507680739072</v>
      </c>
      <c r="G136" s="87">
        <f>SUM(G137)</f>
        <v>20967.4</v>
      </c>
      <c r="H136" s="66">
        <f>SUM(H137)</f>
        <v>76.21</v>
      </c>
      <c r="I136" s="67">
        <f>SUM(H136/G136)*100</f>
        <v>0.3634690042637618</v>
      </c>
      <c r="J136" s="67">
        <f>SUM(75-I136)</f>
        <v>74.63653099573624</v>
      </c>
      <c r="K136" s="67">
        <f t="shared" si="27"/>
        <v>-91.67904092239158</v>
      </c>
      <c r="L136" s="32"/>
    </row>
    <row r="137" spans="1:11" s="33" customFormat="1" ht="60">
      <c r="A137" s="30" t="s">
        <v>274</v>
      </c>
      <c r="B137" s="31" t="s">
        <v>275</v>
      </c>
      <c r="C137" s="86">
        <v>930.9</v>
      </c>
      <c r="D137" s="68">
        <v>915.88</v>
      </c>
      <c r="E137" s="69">
        <f>SUM(D137/C137)*100</f>
        <v>98.38650768073907</v>
      </c>
      <c r="F137" s="69">
        <f t="shared" si="31"/>
        <v>-23.386507680739072</v>
      </c>
      <c r="G137" s="86">
        <v>20967.4</v>
      </c>
      <c r="H137" s="68">
        <v>76.21</v>
      </c>
      <c r="I137" s="69">
        <f>SUM(H137/G137)*100</f>
        <v>0.3634690042637618</v>
      </c>
      <c r="J137" s="69">
        <f>SUM(75-I137)</f>
        <v>74.63653099573624</v>
      </c>
      <c r="K137" s="69">
        <f t="shared" si="27"/>
        <v>-91.67904092239158</v>
      </c>
    </row>
    <row r="138" spans="1:11" s="32" customFormat="1" ht="27.75" customHeight="1">
      <c r="A138" s="1" t="s">
        <v>113</v>
      </c>
      <c r="B138" s="25" t="s">
        <v>114</v>
      </c>
      <c r="C138" s="9">
        <f>SUM(C139:C140)</f>
        <v>998.1</v>
      </c>
      <c r="D138" s="66">
        <f>SUM(D139:D140)</f>
        <v>217.77</v>
      </c>
      <c r="E138" s="67">
        <f>SUM(D138/C138)*100</f>
        <v>21.818455064622782</v>
      </c>
      <c r="F138" s="67">
        <f t="shared" si="31"/>
        <v>53.18154493537722</v>
      </c>
      <c r="G138" s="9">
        <f>SUM(G139:G140)</f>
        <v>851.7</v>
      </c>
      <c r="H138" s="66">
        <f>SUM(H139:H140)</f>
        <v>281.13</v>
      </c>
      <c r="I138" s="67">
        <f>SUM(H138/G138)*100</f>
        <v>33.00810144417048</v>
      </c>
      <c r="J138" s="67">
        <f>SUM(75-I138)</f>
        <v>41.99189855582952</v>
      </c>
      <c r="K138" s="67">
        <f t="shared" si="27"/>
        <v>29.094916655186665</v>
      </c>
    </row>
    <row r="139" spans="1:11" s="33" customFormat="1" ht="45">
      <c r="A139" s="30" t="s">
        <v>276</v>
      </c>
      <c r="B139" s="31" t="s">
        <v>277</v>
      </c>
      <c r="C139" s="86">
        <v>998.1</v>
      </c>
      <c r="D139" s="68">
        <v>217.77</v>
      </c>
      <c r="E139" s="69">
        <f>SUM(D139/C139)*100</f>
        <v>21.818455064622782</v>
      </c>
      <c r="F139" s="69">
        <f t="shared" si="31"/>
        <v>53.18154493537722</v>
      </c>
      <c r="G139" s="86">
        <v>851.7</v>
      </c>
      <c r="H139" s="68">
        <v>281.13</v>
      </c>
      <c r="I139" s="69">
        <f>SUM(H139/G139)*100</f>
        <v>33.00810144417048</v>
      </c>
      <c r="J139" s="69">
        <f>SUM(75-I139)</f>
        <v>41.99189855582952</v>
      </c>
      <c r="K139" s="69">
        <f t="shared" si="27"/>
        <v>29.094916655186665</v>
      </c>
    </row>
    <row r="140" spans="1:11" s="33" customFormat="1" ht="30" hidden="1">
      <c r="A140" s="30" t="s">
        <v>115</v>
      </c>
      <c r="B140" s="31" t="s">
        <v>116</v>
      </c>
      <c r="C140" s="88">
        <v>0</v>
      </c>
      <c r="D140" s="61">
        <v>0</v>
      </c>
      <c r="E140" s="62"/>
      <c r="F140" s="62">
        <f>SUM(100-E140)</f>
        <v>100</v>
      </c>
      <c r="G140" s="88">
        <v>0</v>
      </c>
      <c r="H140" s="61">
        <v>0</v>
      </c>
      <c r="I140" s="62"/>
      <c r="J140" s="62">
        <f>SUM(100-I140)</f>
        <v>100</v>
      </c>
      <c r="K140" s="62"/>
    </row>
    <row r="141" spans="1:11" s="32" customFormat="1" ht="112.5" customHeight="1">
      <c r="A141" s="1" t="s">
        <v>117</v>
      </c>
      <c r="B141" s="25" t="s">
        <v>118</v>
      </c>
      <c r="C141" s="9">
        <f>SUM(C142:C143)</f>
        <v>0</v>
      </c>
      <c r="D141" s="66">
        <f>SUM(D142:D143)</f>
        <v>78.56</v>
      </c>
      <c r="E141" s="67"/>
      <c r="F141" s="67"/>
      <c r="G141" s="9">
        <f>SUM(G142:G143)</f>
        <v>0</v>
      </c>
      <c r="H141" s="66">
        <f>SUM(H142:H143)</f>
        <v>0</v>
      </c>
      <c r="I141" s="67"/>
      <c r="J141" s="67"/>
      <c r="K141" s="67"/>
    </row>
    <row r="142" spans="1:11" s="33" customFormat="1" ht="43.5" customHeight="1">
      <c r="A142" s="2" t="s">
        <v>278</v>
      </c>
      <c r="B142" s="24" t="s">
        <v>279</v>
      </c>
      <c r="C142" s="8">
        <v>0</v>
      </c>
      <c r="D142" s="68">
        <v>78.56</v>
      </c>
      <c r="E142" s="69"/>
      <c r="F142" s="69"/>
      <c r="G142" s="8">
        <v>0</v>
      </c>
      <c r="H142" s="68">
        <v>0</v>
      </c>
      <c r="I142" s="69"/>
      <c r="J142" s="69"/>
      <c r="K142" s="69"/>
    </row>
    <row r="143" spans="1:11" s="33" customFormat="1" ht="59.25" customHeight="1">
      <c r="A143" s="30" t="s">
        <v>281</v>
      </c>
      <c r="B143" s="31" t="s">
        <v>280</v>
      </c>
      <c r="C143" s="86">
        <v>0</v>
      </c>
      <c r="D143" s="68">
        <v>0</v>
      </c>
      <c r="E143" s="69"/>
      <c r="F143" s="69"/>
      <c r="G143" s="86">
        <v>0</v>
      </c>
      <c r="H143" s="68">
        <v>0</v>
      </c>
      <c r="I143" s="69"/>
      <c r="J143" s="69"/>
      <c r="K143" s="69"/>
    </row>
    <row r="144" spans="1:11" s="32" customFormat="1" ht="59.25" customHeight="1">
      <c r="A144" s="1" t="s">
        <v>119</v>
      </c>
      <c r="B144" s="25" t="s">
        <v>120</v>
      </c>
      <c r="C144" s="9">
        <f>SUM(C145:C147)</f>
        <v>0</v>
      </c>
      <c r="D144" s="66">
        <f>SUM(D145:D147)</f>
        <v>-2635.6</v>
      </c>
      <c r="E144" s="67"/>
      <c r="F144" s="67"/>
      <c r="G144" s="9">
        <f>SUM(G145:G147)</f>
        <v>0</v>
      </c>
      <c r="H144" s="66">
        <f>SUM(H145:H147)</f>
        <v>-611.11</v>
      </c>
      <c r="I144" s="67"/>
      <c r="J144" s="67"/>
      <c r="K144" s="67"/>
    </row>
    <row r="145" spans="1:11" s="33" customFormat="1" ht="82.5" customHeight="1">
      <c r="A145" s="30" t="s">
        <v>283</v>
      </c>
      <c r="B145" s="24" t="s">
        <v>282</v>
      </c>
      <c r="C145" s="8">
        <v>0</v>
      </c>
      <c r="D145" s="68">
        <v>-77</v>
      </c>
      <c r="E145" s="69"/>
      <c r="F145" s="69"/>
      <c r="G145" s="8">
        <v>0</v>
      </c>
      <c r="H145" s="68">
        <v>0</v>
      </c>
      <c r="I145" s="69"/>
      <c r="J145" s="69"/>
      <c r="K145" s="69"/>
    </row>
    <row r="146" spans="1:11" s="33" customFormat="1" ht="78.75" customHeight="1">
      <c r="A146" s="30" t="s">
        <v>284</v>
      </c>
      <c r="B146" s="24" t="s">
        <v>177</v>
      </c>
      <c r="C146" s="8">
        <v>0</v>
      </c>
      <c r="D146" s="68">
        <v>0</v>
      </c>
      <c r="E146" s="69"/>
      <c r="F146" s="69"/>
      <c r="G146" s="8">
        <v>0</v>
      </c>
      <c r="H146" s="68">
        <v>0</v>
      </c>
      <c r="I146" s="69"/>
      <c r="J146" s="69"/>
      <c r="K146" s="69"/>
    </row>
    <row r="147" spans="1:11" s="33" customFormat="1" ht="59.25" customHeight="1">
      <c r="A147" s="30" t="s">
        <v>285</v>
      </c>
      <c r="B147" s="31" t="s">
        <v>286</v>
      </c>
      <c r="C147" s="86">
        <v>0</v>
      </c>
      <c r="D147" s="68">
        <v>-2558.6</v>
      </c>
      <c r="E147" s="69"/>
      <c r="F147" s="69"/>
      <c r="G147" s="86">
        <v>0</v>
      </c>
      <c r="H147" s="68">
        <v>-611.11</v>
      </c>
      <c r="I147" s="69"/>
      <c r="J147" s="69"/>
      <c r="K147" s="69"/>
    </row>
    <row r="148" spans="1:11" ht="19.5" customHeight="1">
      <c r="A148" s="44" t="s">
        <v>94</v>
      </c>
      <c r="B148" s="45" t="s">
        <v>121</v>
      </c>
      <c r="C148" s="46">
        <f>SUM(C94+C98+C119+C132+C136+C138+C141+C144)</f>
        <v>555403.04</v>
      </c>
      <c r="D148" s="57">
        <f>SUM(D94+D98+D119+D132+D136+D138+D141+D144)</f>
        <v>326174.7900000001</v>
      </c>
      <c r="E148" s="58">
        <f>SUM(D148/C148)*100</f>
        <v>58.72758456633584</v>
      </c>
      <c r="F148" s="58">
        <f>SUM(75-E148)</f>
        <v>16.272415433664158</v>
      </c>
      <c r="G148" s="46">
        <f>SUM(G94+G98+G119+G132+G136+G138+G141+G144)</f>
        <v>1174908.9999999998</v>
      </c>
      <c r="H148" s="57">
        <f>SUM(H94+H98+H119+H132+H136+H138+H141+H144)</f>
        <v>461386.6600000001</v>
      </c>
      <c r="I148" s="58">
        <f>SUM(H148/G148)*100</f>
        <v>39.26999112271675</v>
      </c>
      <c r="J148" s="58">
        <f>SUM(75-I148)</f>
        <v>35.73000887728325</v>
      </c>
      <c r="K148" s="58">
        <f>SUM(H148/D148*100-100)</f>
        <v>41.453807634857355</v>
      </c>
    </row>
    <row r="149" spans="1:11" ht="19.5" customHeight="1">
      <c r="A149" s="47"/>
      <c r="B149" s="48" t="s">
        <v>122</v>
      </c>
      <c r="C149" s="49">
        <f>SUM(C93+C148)</f>
        <v>768928.04</v>
      </c>
      <c r="D149" s="59">
        <f>SUM(D93+D148)</f>
        <v>477230.7500000001</v>
      </c>
      <c r="E149" s="60">
        <f>SUM(D149/C149)*100</f>
        <v>62.06442282947571</v>
      </c>
      <c r="F149" s="60">
        <f>SUM(75-E149)</f>
        <v>12.93557717052429</v>
      </c>
      <c r="G149" s="49">
        <f>SUM(G93+G148)</f>
        <v>1395775.9999999998</v>
      </c>
      <c r="H149" s="59">
        <f>SUM(H93+H148)</f>
        <v>620553.06</v>
      </c>
      <c r="I149" s="60">
        <f>SUM(H149/G149)*100</f>
        <v>44.45935880829017</v>
      </c>
      <c r="J149" s="60">
        <f>SUM(75-I149)</f>
        <v>30.54064119170983</v>
      </c>
      <c r="K149" s="60">
        <f>SUM(H149/D149*100-100)</f>
        <v>30.032077773697495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2023-07-24T09:20:17Z</cp:lastPrinted>
  <dcterms:created xsi:type="dcterms:W3CDTF">2008-04-09T13:19:06Z</dcterms:created>
  <dcterms:modified xsi:type="dcterms:W3CDTF">2023-10-23T09:22:51Z</dcterms:modified>
  <cp:category/>
  <cp:version/>
  <cp:contentType/>
  <cp:contentStatus/>
</cp:coreProperties>
</file>