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9465" activeTab="0"/>
  </bookViews>
  <sheets>
    <sheet name="кас. план" sheetId="1" r:id="rId1"/>
  </sheets>
  <definedNames/>
  <calcPr fullCalcOnLoad="1"/>
</workbook>
</file>

<file path=xl/sharedStrings.xml><?xml version="1.0" encoding="utf-8"?>
<sst xmlns="http://schemas.openxmlformats.org/spreadsheetml/2006/main" count="309" uniqueCount="300">
  <si>
    <t>Код доходов бюджетной классификации</t>
  </si>
  <si>
    <t>Наименование дохода</t>
  </si>
  <si>
    <t>Утверждено (тыс. руб.)</t>
  </si>
  <si>
    <t>Исполнено (тыс. руб.)</t>
  </si>
  <si>
    <t>Налог на  доходы физических лиц: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</si>
  <si>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</si>
  <si>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</si>
  <si>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</si>
  <si>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</si>
  <si>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</si>
  <si>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</si>
  <si>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</si>
  <si>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</si>
  <si>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</si>
  <si>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</si>
  <si>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</si>
  <si>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пошлина: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</si>
  <si>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</si>
  <si>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</si>
  <si>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собственности:</t>
  </si>
  <si>
    <t>Плата за негативное воздействие на окружающую среду</t>
  </si>
  <si>
    <t>Штрафы, санкции, возмещение ущерба:</t>
  </si>
  <si>
    <t>Прочие неналоговые доходы:</t>
  </si>
  <si>
    <t>Акцизы по подакцизным товарам (продукции), производимым на территории Российской Федерации: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</si>
  <si>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</si>
  <si>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Доходы от оказания платных услуг (работ) и компенсации затрат государства: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</si>
  <si>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</si>
  <si>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</si>
  <si>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Процент исполнения</t>
  </si>
  <si>
    <t>Отклонение</t>
  </si>
  <si>
    <t>1 13 01995 05 0000 130</t>
  </si>
  <si>
    <t>Прочие доходы от оказания платных услуг (работ) получателями средств  бюджетов муниципальных районов</t>
  </si>
  <si>
    <t>Проценты, полученные от предоставления бюджетных кредитов, выделенных на кассовый разрыв поселениям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</si>
  <si>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</si>
  <si>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</si>
  <si>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</si>
  <si>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</si>
  <si>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</si>
  <si>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рост (+), снижение (-) к соответствующему периоду прошлого года, %</t>
  </si>
  <si>
    <t>000 1 17 00000 00 0000 000</t>
  </si>
  <si>
    <t>000 1 01 02000 01 0000 000</t>
  </si>
  <si>
    <t>000 1 01 02010 01 0000 000</t>
  </si>
  <si>
    <t>000 1 01 02020 01 0000 000</t>
  </si>
  <si>
    <t>000 1 01 02030 01 0000 000</t>
  </si>
  <si>
    <t>000 1 01 02040 01 0000 000</t>
  </si>
  <si>
    <t>000 1 03 02000 01 0000 000</t>
  </si>
  <si>
    <t>000 1 05 01000 01 0000 000</t>
  </si>
  <si>
    <t>000 1 05 01011 01 0000 000</t>
  </si>
  <si>
    <t>000 1 05 01012 01 0000 000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</si>
  <si>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</si>
  <si>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000 1 05 01021 01 0000 000</t>
  </si>
  <si>
    <t>000 1 05 01022 01 0000 000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</si>
  <si>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</si>
  <si>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000 1 05 01050 01 0000 000</t>
  </si>
  <si>
    <t>000 1 05 02000 02 0000 000</t>
  </si>
  <si>
    <t>000 1 05 02010 02 0000 000</t>
  </si>
  <si>
    <t>000 1 05 02020 02 0000 000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</si>
  <si>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</si>
  <si>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000 1 05 03000 01 0000 000</t>
  </si>
  <si>
    <t>000 1 05 03010 01 0000 000</t>
  </si>
  <si>
    <t>000 1 05 03020 01 0000 000</t>
  </si>
  <si>
    <t>Единый сельскохозяйственный налог (за налоговые периоды, истекшие до 1 января 2011 года)</t>
  </si>
  <si>
    <t>000 1 08 00000 00 0000 000</t>
  </si>
  <si>
    <t>000 1 08 03010 01 0000 000</t>
  </si>
  <si>
    <t>000 1 09 00000 00 0000 000</t>
  </si>
  <si>
    <t>000 1 09 04040 01 0000 000</t>
  </si>
  <si>
    <t>Налог с имущества, переходящего в порядке наследования или дарения</t>
  </si>
  <si>
    <t>000 1 09 07033 05 0000 000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</si>
  <si>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</si>
  <si>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000 1 11 00000 00 0000 000</t>
  </si>
  <si>
    <t>000 1 11 03050 05 0000 000</t>
  </si>
  <si>
    <t>000 1 11 05013 13 0000 000</t>
  </si>
  <si>
    <t>000 1 12 01000 01 0000 000</t>
  </si>
  <si>
    <t>000 1 12 01010 01 0000 000</t>
  </si>
  <si>
    <t>000 1 12 01020 01 0000 000</t>
  </si>
  <si>
    <t>000 1 12 01030 01 0000 000</t>
  </si>
  <si>
    <t>000 1 12 01040 01 0000 000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</si>
  <si>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</si>
  <si>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</si>
  <si>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</si>
  <si>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</si>
  <si>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000 1 12 01041 01 0000 000 </t>
  </si>
  <si>
    <t>000 1 12 01042 01 0000 000</t>
  </si>
  <si>
    <t>Плата за размещение отходов производства</t>
  </si>
  <si>
    <t>000 1 13 00000 00 0000 000</t>
  </si>
  <si>
    <t>000 1 14 06013 13 0000 000</t>
  </si>
  <si>
    <t>000 1 16 00000 00 0000 000</t>
  </si>
  <si>
    <t>ИТОГО налоговых и неналоговых доходов</t>
  </si>
  <si>
    <t>000 1 00 00000 00 0000 000</t>
  </si>
  <si>
    <t>000 2 02 10000 00 0000 000</t>
  </si>
  <si>
    <t>Дотации бюджетам бюджетной системы Российской Федерации</t>
  </si>
  <si>
    <t>000 2 02 20000 00 0000 000</t>
  </si>
  <si>
    <t xml:space="preserve">Субсидии бюджетам бюджетной системы Российской Федерации </t>
  </si>
  <si>
    <t>000 2 02 20051 05 0000 000</t>
  </si>
  <si>
    <t>000 2 02 25567 05 0000 000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</si>
  <si>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</si>
  <si>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</si>
  <si>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муниципальных районов на реализацию федеральных целевых программ</t>
  </si>
  <si>
    <t>000 2 02 30000 00 0000 000</t>
  </si>
  <si>
    <t>000 2 02 35134 05 0000 000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</si>
  <si>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</si>
  <si>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000 2 02 40000 00 0000 000</t>
  </si>
  <si>
    <t>Иные межбюджетные трансферты</t>
  </si>
  <si>
    <t>000 2 02 40014 05 0000 000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</si>
  <si>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</si>
  <si>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000 2 07 00000 00 0000 000</t>
  </si>
  <si>
    <t>ПРОЧИЕ БЕЗВОЗМЕЗДНЫЕ ПОСТУПЛЕНИЯ</t>
  </si>
  <si>
    <t>000 2 07 05030 05 0000 000</t>
  </si>
  <si>
    <t>Прочие безвозмездные поступления в бюджеты муниципальных районов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</si>
  <si>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</si>
  <si>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</si>
  <si>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</si>
  <si>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</si>
  <si>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ИТОГО безвозмездных поступлений</t>
  </si>
  <si>
    <t>ДОХОДЫ БЮДЖЕТА - ИТОГО</t>
  </si>
  <si>
    <t>000 1 08 07150 01 0000 000</t>
  </si>
  <si>
    <t xml:space="preserve">Субвенции бюджетам бюджетной системы Российской Федерации </t>
  </si>
  <si>
    <t>000 1 16 01053 01 0000 000</t>
  </si>
  <si>
    <t>000 1 16 01063 01 0000 000</t>
  </si>
  <si>
    <t>000 1 16 01073 01 0000 000</t>
  </si>
  <si>
    <t>000 1 16 01153 01 0000 000</t>
  </si>
  <si>
    <t>000 1 16 01157 01 0000 000</t>
  </si>
  <si>
    <t>000 1 16 01194 01 0000 000</t>
  </si>
  <si>
    <t>000 1 16 01203 01 0000 000</t>
  </si>
  <si>
    <t>000 1 16 01204 01 0000 000</t>
  </si>
  <si>
    <t>000 1 16 02020 02 0000 000</t>
  </si>
  <si>
    <t>000 1 16 10123 01 0000 000</t>
  </si>
  <si>
    <t>000 1 16 10129 01 0000 000</t>
  </si>
  <si>
    <t>000 1 16 11050 01 0000 000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</si>
  <si>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</si>
  <si>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</si>
  <si>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</si>
  <si>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</si>
  <si>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</si>
  <si>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</si>
  <si>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</si>
  <si>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</si>
  <si>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000 2 02 25169 05 0000 000</t>
  </si>
  <si>
    <t>000 2 02 25491 05 0000 000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</si>
  <si>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</si>
  <si>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</si>
  <si>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000 2 02 27112 05 0000 000</t>
  </si>
  <si>
    <t>000 2 02 39998 05 0000 000</t>
  </si>
  <si>
    <t>Единая субвенция бюджетам муниципальных районов</t>
  </si>
  <si>
    <t>000 1 16 01074 01 0000 000</t>
  </si>
  <si>
    <t>000 1 16 01083 01 0000 000</t>
  </si>
  <si>
    <t>000 1 16 01084 01 0000 000</t>
  </si>
  <si>
    <t>000 1 16 01113 01 0000 000</t>
  </si>
  <si>
    <t>000 1 16 01143 01 0000 000</t>
  </si>
  <si>
    <t>000 1 16 01173 01 0000 000</t>
  </si>
  <si>
    <t>000 1 16 01193 01 0000 000</t>
  </si>
  <si>
    <t>000 2 02 35469 05 0000 000</t>
  </si>
  <si>
    <t>000 2 04 00000 00 0000 000</t>
  </si>
  <si>
    <t>БЕЗВОЗМЕЗДНЫЕ ПОСТУПЛЕНИЯ ОТ НЕГОСУДАРСТВЕННЫХ ОРГАНИЗАЦИЙ</t>
  </si>
  <si>
    <t xml:space="preserve">000 1 12 01042 01 0000 000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</si>
  <si>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</si>
  <si>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</si>
  <si>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</si>
  <si>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</si>
  <si>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</si>
  <si>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</si>
  <si>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</si>
  <si>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000 2 02 30021 05 0000 000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</si>
  <si>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</si>
  <si>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проведение Всероссийской переписи населения 2020 года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</si>
  <si>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</si>
  <si>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000 1 01 02080 01 0000 000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</si>
  <si>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</si>
  <si>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000 2 02 45550 05 0000 000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</si>
  <si>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</si>
  <si>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2022 год</t>
  </si>
  <si>
    <t>000 1 01 02130 01 0000 000</t>
  </si>
  <si>
    <t>000 1 06 00000 00 0000 000</t>
  </si>
  <si>
    <t>НАЛОГИ НА ИМУЩЕСТВО</t>
  </si>
  <si>
    <t>000 1 06 06000 00 0000 000</t>
  </si>
  <si>
    <t>Земельный налог</t>
  </si>
  <si>
    <t>000 1 08 04020 01 0000 000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</si>
  <si>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</si>
  <si>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000 2 02 35118 05 0000 000</t>
  </si>
  <si>
    <t>2023 год</t>
  </si>
  <si>
    <t>тыс. рублей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</si>
  <si>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</si>
  <si>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000 1 06 01020 14 0000 000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</si>
  <si>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</si>
  <si>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000 1 06 06032 14 0000 000</t>
  </si>
  <si>
    <t>000 1 06 06042 14 0000 000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</si>
  <si>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</si>
  <si>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</si>
  <si>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000 1 11 01040 14 0000 000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</si>
  <si>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округам</t>
  </si>
  <si>
    <t>000 1 11 05012 14 0000 000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</si>
  <si>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</si>
  <si>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000 1 11 05024 14 0000 000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</si>
  <si>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</si>
  <si>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000 1 11 05034 14 0000 000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</si>
  <si>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</si>
  <si>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000 1 11 05074 14 0000 000</t>
  </si>
  <si>
    <t>Доходы от сдачи в аренду имущества, составляющего казну муниципальных округов (за исключением земельных участков)</t>
  </si>
  <si>
    <t>000 1 11 05312 14 0000 000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</si>
  <si>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</si>
  <si>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000 1 11 09044 14 0000 000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</si>
  <si>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</si>
  <si>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000 1 13 02994 14 0000 000</t>
  </si>
  <si>
    <t>Прочие доходы от компенсации затрат бюджетов муниципальных округов</t>
  </si>
  <si>
    <t>000 1 14 02043 14 0000 000</t>
  </si>
  <si>
    <t>000 1 14 06012 14 0000 000</t>
  </si>
  <si>
    <t>000 1 14 06024 14 0000 000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</si>
  <si>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</si>
  <si>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000 1 16 10032 14 0000 000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</si>
  <si>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</si>
  <si>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000 1 16 11064 01 0000 000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</si>
  <si>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</si>
  <si>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000 1 17 01040 14 0000 000</t>
  </si>
  <si>
    <t>Невыясненные поступления, зачисляемые в бюджеты муниципальных округов</t>
  </si>
  <si>
    <t>000 1 17 05040 14 0000 000</t>
  </si>
  <si>
    <t>Прочие неналоговые доходы бюджеитов муниципальных округов</t>
  </si>
  <si>
    <t>000 2 02 15001 14 0000 000</t>
  </si>
  <si>
    <t>Дотации бюджетам муниципальных округов на выравнивание бюджетной обеспеченности</t>
  </si>
  <si>
    <t>000 2 02 15002 14 0000 000</t>
  </si>
  <si>
    <t>Дотации бюджетам муниципальных округов на поддержку мер по обеспечению сбалансированности бюджетов</t>
  </si>
  <si>
    <t>000 2 02 15009 14 0000 000</t>
  </si>
  <si>
    <t>Дотации бюджетам муниципальных округов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</si>
  <si>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округов на софинансирование капитальных вложений в объекты муниципальной собственности</t>
  </si>
  <si>
    <t>000 2 02 20077 14 0000 000</t>
  </si>
  <si>
    <t>000 2 02 20299 14 0000 000</t>
  </si>
  <si>
    <t>000 2 02 20302 14 0000 000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</si>
  <si>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</si>
  <si>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000 2 02 25210 14 0000 000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</si>
  <si>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</si>
  <si>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Субсидии бюджетам муниципальных округов на обеспечение образовательных организаций материально-технической базой для внедрения цифровой образовательной среды</t>
  </si>
  <si>
    <t>000 2 02 25172 14 0000 000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</si>
  <si>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</si>
  <si>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000 2 02 25228 14 0000 000</t>
  </si>
  <si>
    <t>000 2 02 25243 14 0000 000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</si>
  <si>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</si>
  <si>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000 2 02 25304 14 0000 000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</si>
  <si>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</si>
  <si>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000 2 02 25467 14 0000 000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</si>
  <si>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</si>
  <si>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000 2 02 25497 14 0000 000</t>
  </si>
  <si>
    <t>Субсидии бюджетам муниципальных округов на реализацию мероприятий по обеспечению жильем молодых семей</t>
  </si>
  <si>
    <t>000 2 02 25519 14 0000 000</t>
  </si>
  <si>
    <t>000 2 02 25511 14 0000 000</t>
  </si>
  <si>
    <t>Субсидия бюджетам муниципальных округов на поддержку отрасли культуры</t>
  </si>
  <si>
    <t>Субсидии бюджетам муниципальных округов на проведение комплексных кадастровых работ</t>
  </si>
  <si>
    <t>000 2 02 25555 14 0000 000</t>
  </si>
  <si>
    <t>Субсидии бюджетам муниципальных округов на реализацию программ формирования современной городской среды</t>
  </si>
  <si>
    <t>000 2 02 29999 14 0000 000</t>
  </si>
  <si>
    <t>Прочие субсидии бюджетам муниципальных округов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</si>
  <si>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</si>
  <si>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000 2 02 30024 14 0000 000</t>
  </si>
  <si>
    <t>Субвенции бюджетам муниципальных округов на выполнение передаваемых полномочий субъектов Российской Федерации</t>
  </si>
  <si>
    <t>000 2 02 35120 14 0000 000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</si>
  <si>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</si>
  <si>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000 2 02 35176 14 0000 000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</si>
  <si>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</si>
  <si>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000 2 02 35179 14 0000 000</t>
  </si>
  <si>
    <t>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</si>
  <si>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000 2 02 35303 14 0000 000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</si>
  <si>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</si>
  <si>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000 2 02 36900 14 0000 000</t>
  </si>
  <si>
    <t>Единая субвенция бюджетам муниципальных округов из бюджета субъекта Российской Федерации</t>
  </si>
  <si>
    <t>000 2 04 04020 14 0000 000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</si>
  <si>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</si>
  <si>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000 2 07 04020 14 0000 000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</si>
  <si>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</si>
  <si>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000 2 18 04010 14 0000 000</t>
  </si>
  <si>
    <t>Доходы бюджетов муниципальных округов от возврата бюджетными учреждениями остатков субсидий прошлых лет</t>
  </si>
  <si>
    <t>Доходы бюджетов муниципальных округов от возврата остатков субсидий, субвенций и иных межбюджетных трансфертов, имеющих целевое назначение, прошлых лет из иных бюджетов бюджетной системы Российской Федерации</t>
  </si>
  <si>
    <t>000 2 18 60010 14 0000 000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</si>
  <si>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</si>
  <si>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000 2 19 25304 14 0000 000</t>
  </si>
  <si>
    <t>000 2 19 35303 14 0000 000</t>
  </si>
  <si>
    <t>000 2 19 60010 14 0000 000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</si>
  <si>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</si>
  <si>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000 2 02 25786 14 0000 000</t>
  </si>
  <si>
    <t>000 2 02 35135 14 0000 000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</si>
  <si>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</si>
  <si>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000 1 01 02140 01 0000 000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</si>
  <si>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</si>
  <si>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Субсидии бюджетам муниципальных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</si>
  <si>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</si>
  <si>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Анализ исполнения доходной части бюджета округа за 2023 год в сравнении с исполнением консолидированного бюджета района за аналогичный период 2022 года (в сопоставимых кодах бюджетной классификации)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</si>
  <si>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</si>
  <si>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000 1 16 07010 14 0000 000</t>
  </si>
  <si>
    <t>000 2 02 49999 14 0000 000</t>
  </si>
  <si>
    <t>Прочие межбюджетные трансферты, передаваемые бюджетам муниципальных округов</t>
  </si>
  <si>
    <t>000 2 19 35118 14 0000 000</t>
  </si>
  <si>
    <t>Возврат остатков субвенций на осуществление первичного воинского учета органами местного самоуправления  муниципальных округов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</si>
  <si>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</si>
  <si>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000 1 03 02231 01 0000 000</t>
  </si>
  <si>
    <t>000 1 03 02241 01 0000 000</t>
  </si>
  <si>
    <t>000 1 03 02251 01 0000 000</t>
  </si>
  <si>
    <t>000 1 03 02261 01 0000 000</t>
  </si>
  <si>
    <t>000 1 05 04060 02 0000 000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</si>
  <si>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</si>
  <si>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</si>
  <si>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</si>
  <si>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000 1 09 04414 14 0000 000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</si>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</sst>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"/>
    <numFmt numFmtId="183" formatCode="00\.00\.00"/>
    <numFmt numFmtId="184" formatCode="000\.00\.000\.0"/>
    <numFmt numFmtId="185" formatCode="00\.000\.000"/>
    <numFmt numFmtId="186" formatCode="#,##0.00;[Red]\-#,##0.00;0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#,##0.0"/>
    <numFmt numFmtId="193" formatCode="#,##0.0;[Red]\-#,##0.0"/>
    <numFmt numFmtId="194" formatCode="#,##0.00&quot;р.&quot;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5" fillId="0" borderId="3">
      <alignment horizontal="left" vertical="top"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39" fillId="0" borderId="7" applyNumberFormat="0" applyFill="0" applyAlignment="0" applyProtection="0"/>
    <xf numFmtId="0" fontId="40" fillId="35" borderId="8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7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86">
    <xf numFmtId="0" fontId="0" fillId="0" borderId="0" xfId="0" applyAlignment="1">
      <alignment/>
    </xf>
    <xf numFmtId="0" fontId="9" fillId="41" borderId="12" xfId="67" applyFont="1" applyFill="1" applyBorder="1" applyAlignment="1" applyProtection="1">
      <alignment horizontal="left" vertical="top"/>
      <protection hidden="1"/>
    </xf>
    <xf numFmtId="0" fontId="8" fillId="41" borderId="12" xfId="67" applyFont="1" applyFill="1" applyBorder="1" applyAlignment="1" applyProtection="1">
      <alignment horizontal="left" vertical="top"/>
      <protection hidden="1"/>
    </xf>
    <xf numFmtId="0" fontId="11" fillId="41" borderId="12" xfId="67" applyFont="1" applyFill="1" applyBorder="1" applyAlignment="1">
      <alignment horizontal="justify" vertical="top" wrapText="1"/>
      <protection/>
    </xf>
    <xf numFmtId="0" fontId="12" fillId="41" borderId="12" xfId="67" applyFont="1" applyFill="1" applyBorder="1" applyAlignment="1">
      <alignment horizontal="justify" vertical="top" wrapText="1"/>
      <protection/>
    </xf>
    <xf numFmtId="192" fontId="9" fillId="41" borderId="12" xfId="0" applyNumberFormat="1" applyFont="1" applyFill="1" applyBorder="1" applyAlignment="1">
      <alignment horizontal="center" vertical="top" wrapText="1"/>
    </xf>
    <xf numFmtId="192" fontId="8" fillId="41" borderId="12" xfId="0" applyNumberFormat="1" applyFont="1" applyFill="1" applyBorder="1" applyAlignment="1">
      <alignment horizontal="center" vertical="top"/>
    </xf>
    <xf numFmtId="192" fontId="9" fillId="41" borderId="12" xfId="0" applyNumberFormat="1" applyFont="1" applyFill="1" applyBorder="1" applyAlignment="1">
      <alignment horizontal="center" vertical="top"/>
    </xf>
    <xf numFmtId="192" fontId="8" fillId="41" borderId="12" xfId="67" applyNumberFormat="1" applyFont="1" applyFill="1" applyBorder="1" applyAlignment="1" applyProtection="1">
      <alignment horizontal="center" vertical="top"/>
      <protection hidden="1"/>
    </xf>
    <xf numFmtId="192" fontId="9" fillId="41" borderId="12" xfId="67" applyNumberFormat="1" applyFont="1" applyFill="1" applyBorder="1" applyAlignment="1" applyProtection="1">
      <alignment horizontal="center" vertical="top"/>
      <protection hidden="1"/>
    </xf>
    <xf numFmtId="0" fontId="1" fillId="41" borderId="0" xfId="67" applyFill="1" applyBorder="1">
      <alignment/>
      <protection/>
    </xf>
    <xf numFmtId="0" fontId="8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9" fillId="41" borderId="13" xfId="67" applyNumberFormat="1" applyFont="1" applyFill="1" applyBorder="1" applyAlignment="1" applyProtection="1">
      <alignment wrapText="1"/>
      <protection hidden="1"/>
    </xf>
    <xf numFmtId="0" fontId="9" fillId="41" borderId="12" xfId="0" applyFont="1" applyFill="1" applyBorder="1" applyAlignment="1">
      <alignment horizontal="left" vertical="top"/>
    </xf>
    <xf numFmtId="0" fontId="9" fillId="41" borderId="12" xfId="0" applyFont="1" applyFill="1" applyBorder="1" applyAlignment="1">
      <alignment horizontal="justify" vertical="top"/>
    </xf>
    <xf numFmtId="0" fontId="8" fillId="41" borderId="12" xfId="0" applyFont="1" applyFill="1" applyBorder="1" applyAlignment="1">
      <alignment horizontal="left" vertical="top"/>
    </xf>
    <xf numFmtId="0" fontId="8" fillId="41" borderId="12" xfId="0" applyFont="1" applyFill="1" applyBorder="1" applyAlignment="1">
      <alignment horizontal="justify" vertical="top"/>
    </xf>
    <xf numFmtId="0" fontId="8" fillId="41" borderId="12" xfId="0" applyFont="1" applyFill="1" applyBorder="1" applyAlignment="1">
      <alignment horizontal="justify" vertical="top" wrapText="1"/>
    </xf>
    <xf numFmtId="0" fontId="8" fillId="41" borderId="12" xfId="0" applyNumberFormat="1" applyFont="1" applyFill="1" applyBorder="1" applyAlignment="1" applyProtection="1">
      <alignment horizontal="justify" vertical="top" wrapText="1"/>
      <protection hidden="1"/>
    </xf>
    <xf numFmtId="0" fontId="9" fillId="41" borderId="12" xfId="0" applyFont="1" applyFill="1" applyBorder="1" applyAlignment="1">
      <alignment horizontal="justify" vertical="top" wrapText="1"/>
    </xf>
    <xf numFmtId="0" fontId="8" fillId="41" borderId="12" xfId="67" applyFont="1" applyFill="1" applyBorder="1" applyAlignment="1">
      <alignment horizontal="justify" vertical="top" wrapText="1"/>
      <protection/>
    </xf>
    <xf numFmtId="0" fontId="13" fillId="41" borderId="0" xfId="67" applyFont="1" applyFill="1" applyBorder="1">
      <alignment/>
      <protection/>
    </xf>
    <xf numFmtId="0" fontId="9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1" fillId="41" borderId="0" xfId="67" applyFont="1" applyFill="1" applyBorder="1">
      <alignment/>
      <protection/>
    </xf>
    <xf numFmtId="0" fontId="8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9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8" fillId="41" borderId="0" xfId="67" applyFont="1" applyFill="1" applyAlignment="1">
      <alignment horizontal="left" vertical="top"/>
      <protection/>
    </xf>
    <xf numFmtId="0" fontId="8" fillId="41" borderId="0" xfId="67" applyFont="1" applyFill="1" applyAlignment="1">
      <alignment horizontal="justify" vertical="top"/>
      <protection/>
    </xf>
    <xf numFmtId="0" fontId="8" fillId="41" borderId="12" xfId="67" applyNumberFormat="1" applyFont="1" applyFill="1" applyBorder="1" applyAlignment="1" applyProtection="1">
      <alignment horizontal="justify" vertical="top"/>
      <protection hidden="1"/>
    </xf>
    <xf numFmtId="0" fontId="8" fillId="41" borderId="12" xfId="67" applyFont="1" applyFill="1" applyBorder="1" applyAlignment="1" applyProtection="1">
      <alignment horizontal="justify" vertical="top"/>
      <protection hidden="1"/>
    </xf>
    <xf numFmtId="0" fontId="8" fillId="41" borderId="12" xfId="67" applyFont="1" applyFill="1" applyBorder="1" applyAlignment="1">
      <alignment horizontal="left" vertical="top"/>
      <protection/>
    </xf>
    <xf numFmtId="0" fontId="8" fillId="41" borderId="12" xfId="67" applyFont="1" applyFill="1" applyBorder="1" applyAlignment="1">
      <alignment horizontal="justify" vertical="top"/>
      <protection/>
    </xf>
    <xf numFmtId="0" fontId="9" fillId="41" borderId="0" xfId="67" applyFont="1" applyFill="1" applyBorder="1">
      <alignment/>
      <protection/>
    </xf>
    <xf numFmtId="0" fontId="8" fillId="41" borderId="0" xfId="67" applyFont="1" applyFill="1" applyBorder="1">
      <alignment/>
      <protection/>
    </xf>
    <xf numFmtId="0" fontId="8" fillId="41" borderId="12" xfId="67" applyNumberFormat="1" applyFont="1" applyFill="1" applyBorder="1" applyAlignment="1" applyProtection="1">
      <alignment vertical="top" wrapText="1"/>
      <protection hidden="1"/>
    </xf>
    <xf numFmtId="2" fontId="9" fillId="41" borderId="0" xfId="67" applyNumberFormat="1" applyFont="1" applyFill="1" applyBorder="1" applyAlignment="1" applyProtection="1">
      <alignment horizontal="right" wrapText="1"/>
      <protection hidden="1"/>
    </xf>
    <xf numFmtId="2" fontId="9" fillId="41" borderId="12" xfId="67" applyNumberFormat="1" applyFont="1" applyFill="1" applyBorder="1" applyAlignment="1">
      <alignment horizontal="right" vertical="top" wrapText="1"/>
      <protection/>
    </xf>
    <xf numFmtId="2" fontId="8" fillId="41" borderId="0" xfId="67" applyNumberFormat="1" applyFont="1" applyFill="1" applyAlignment="1">
      <alignment horizontal="right" vertical="top"/>
      <protection/>
    </xf>
    <xf numFmtId="192" fontId="9" fillId="41" borderId="0" xfId="67" applyNumberFormat="1" applyFont="1" applyFill="1" applyBorder="1" applyAlignment="1" applyProtection="1">
      <alignment horizontal="center" vertical="top" wrapText="1"/>
      <protection hidden="1"/>
    </xf>
    <xf numFmtId="192" fontId="8" fillId="41" borderId="0" xfId="67" applyNumberFormat="1" applyFont="1" applyFill="1" applyAlignment="1">
      <alignment horizontal="center" vertical="top"/>
      <protection/>
    </xf>
    <xf numFmtId="4" fontId="9" fillId="41" borderId="0" xfId="67" applyNumberFormat="1" applyFont="1" applyFill="1" applyBorder="1" applyAlignment="1" applyProtection="1">
      <alignment horizontal="right" wrapText="1"/>
      <protection hidden="1"/>
    </xf>
    <xf numFmtId="4" fontId="9" fillId="41" borderId="12" xfId="67" applyNumberFormat="1" applyFont="1" applyFill="1" applyBorder="1" applyAlignment="1">
      <alignment horizontal="right" vertical="top" wrapText="1"/>
      <protection/>
    </xf>
    <xf numFmtId="4" fontId="9" fillId="41" borderId="12" xfId="67" applyNumberFormat="1" applyFont="1" applyFill="1" applyBorder="1" applyAlignment="1">
      <alignment horizontal="right" vertical="top"/>
      <protection/>
    </xf>
    <xf numFmtId="4" fontId="8" fillId="41" borderId="0" xfId="67" applyNumberFormat="1" applyFont="1" applyFill="1" applyAlignment="1">
      <alignment horizontal="right" vertical="top"/>
      <protection/>
    </xf>
    <xf numFmtId="0" fontId="9" fillId="42" borderId="12" xfId="67" applyFont="1" applyFill="1" applyBorder="1" applyAlignment="1" applyProtection="1">
      <alignment horizontal="left" vertical="top"/>
      <protection hidden="1"/>
    </xf>
    <xf numFmtId="0" fontId="9" fillId="42" borderId="12" xfId="67" applyNumberFormat="1" applyFont="1" applyFill="1" applyBorder="1" applyAlignment="1" applyProtection="1">
      <alignment horizontal="justify" vertical="top" wrapText="1"/>
      <protection hidden="1"/>
    </xf>
    <xf numFmtId="192" fontId="9" fillId="42" borderId="12" xfId="67" applyNumberFormat="1" applyFont="1" applyFill="1" applyBorder="1" applyAlignment="1" applyProtection="1">
      <alignment horizontal="center" vertical="top"/>
      <protection hidden="1"/>
    </xf>
    <xf numFmtId="0" fontId="9" fillId="43" borderId="12" xfId="67" applyFont="1" applyFill="1" applyBorder="1" applyAlignment="1" applyProtection="1">
      <alignment horizontal="left" vertical="top"/>
      <protection hidden="1"/>
    </xf>
    <xf numFmtId="0" fontId="9" fillId="43" borderId="12" xfId="67" applyNumberFormat="1" applyFont="1" applyFill="1" applyBorder="1" applyAlignment="1" applyProtection="1">
      <alignment horizontal="justify" vertical="top" wrapText="1"/>
      <protection hidden="1"/>
    </xf>
    <xf numFmtId="192" fontId="9" fillId="43" borderId="12" xfId="67" applyNumberFormat="1" applyFont="1" applyFill="1" applyBorder="1" applyAlignment="1" applyProtection="1">
      <alignment horizontal="center" vertical="top"/>
      <protection hidden="1"/>
    </xf>
    <xf numFmtId="0" fontId="8" fillId="41" borderId="0" xfId="67" applyFont="1" applyFill="1" applyBorder="1" applyAlignment="1">
      <alignment vertical="top"/>
      <protection/>
    </xf>
    <xf numFmtId="2" fontId="1" fillId="41" borderId="0" xfId="67" applyNumberFormat="1" applyFill="1" applyBorder="1" applyAlignment="1">
      <alignment vertical="top"/>
      <protection/>
    </xf>
    <xf numFmtId="192" fontId="9" fillId="41" borderId="0" xfId="67" applyNumberFormat="1" applyFont="1" applyFill="1" applyBorder="1" applyAlignment="1" applyProtection="1">
      <alignment horizontal="center" wrapText="1"/>
      <protection hidden="1"/>
    </xf>
    <xf numFmtId="4" fontId="1" fillId="41" borderId="0" xfId="67" applyNumberFormat="1" applyFill="1" applyBorder="1" applyAlignment="1">
      <alignment vertical="top"/>
      <protection/>
    </xf>
    <xf numFmtId="4" fontId="9" fillId="41" borderId="12" xfId="67" applyNumberFormat="1" applyFont="1" applyFill="1" applyBorder="1" applyAlignment="1">
      <alignment horizontal="center" vertical="top" wrapText="1"/>
      <protection/>
    </xf>
    <xf numFmtId="2" fontId="9" fillId="41" borderId="12" xfId="67" applyNumberFormat="1" applyFont="1" applyFill="1" applyBorder="1" applyAlignment="1">
      <alignment vertical="top" wrapText="1"/>
      <protection/>
    </xf>
    <xf numFmtId="192" fontId="9" fillId="41" borderId="0" xfId="67" applyNumberFormat="1" applyFont="1" applyFill="1" applyAlignment="1">
      <alignment horizontal="center" vertical="top"/>
      <protection/>
    </xf>
    <xf numFmtId="192" fontId="9" fillId="42" borderId="12" xfId="67" applyNumberFormat="1" applyFont="1" applyFill="1" applyBorder="1" applyAlignment="1">
      <alignment vertical="top"/>
      <protection/>
    </xf>
    <xf numFmtId="2" fontId="9" fillId="42" borderId="12" xfId="67" applyNumberFormat="1" applyFont="1" applyFill="1" applyBorder="1" applyAlignment="1">
      <alignment vertical="top"/>
      <protection/>
    </xf>
    <xf numFmtId="192" fontId="9" fillId="43" borderId="12" xfId="67" applyNumberFormat="1" applyFont="1" applyFill="1" applyBorder="1" applyAlignment="1">
      <alignment vertical="top"/>
      <protection/>
    </xf>
    <xf numFmtId="2" fontId="9" fillId="43" borderId="12" xfId="67" applyNumberFormat="1" applyFont="1" applyFill="1" applyBorder="1" applyAlignment="1">
      <alignment vertical="top"/>
      <protection/>
    </xf>
    <xf numFmtId="0" fontId="9" fillId="41" borderId="12" xfId="67" applyFont="1" applyFill="1" applyBorder="1" applyAlignment="1">
      <alignment horizontal="left" vertical="top"/>
      <protection/>
    </xf>
    <xf numFmtId="0" fontId="9" fillId="41" borderId="12" xfId="67" applyFont="1" applyFill="1" applyBorder="1" applyAlignment="1">
      <alignment horizontal="justify" vertical="top"/>
      <protection/>
    </xf>
    <xf numFmtId="4" fontId="9" fillId="41" borderId="12" xfId="67" applyNumberFormat="1" applyFont="1" applyFill="1" applyBorder="1" applyAlignment="1">
      <alignment vertical="top"/>
      <protection/>
    </xf>
    <xf numFmtId="2" fontId="9" fillId="41" borderId="12" xfId="67" applyNumberFormat="1" applyFont="1" applyFill="1" applyBorder="1" applyAlignment="1">
      <alignment vertical="top"/>
      <protection/>
    </xf>
    <xf numFmtId="4" fontId="8" fillId="41" borderId="12" xfId="67" applyNumberFormat="1" applyFont="1" applyFill="1" applyBorder="1" applyAlignment="1">
      <alignment vertical="top"/>
      <protection/>
    </xf>
    <xf numFmtId="2" fontId="8" fillId="41" borderId="12" xfId="67" applyNumberFormat="1" applyFont="1" applyFill="1" applyBorder="1" applyAlignment="1">
      <alignment vertical="top"/>
      <protection/>
    </xf>
    <xf numFmtId="4" fontId="9" fillId="41" borderId="12" xfId="67" applyNumberFormat="1" applyFont="1" applyFill="1" applyBorder="1" applyAlignment="1" applyProtection="1">
      <alignment horizontal="right" vertical="top"/>
      <protection hidden="1"/>
    </xf>
    <xf numFmtId="4" fontId="9" fillId="42" borderId="12" xfId="67" applyNumberFormat="1" applyFont="1" applyFill="1" applyBorder="1" applyAlignment="1">
      <alignment vertical="top"/>
      <protection/>
    </xf>
    <xf numFmtId="0" fontId="14" fillId="41" borderId="12" xfId="67" applyFont="1" applyFill="1" applyBorder="1" applyAlignment="1" applyProtection="1">
      <alignment horizontal="left" vertical="top"/>
      <protection hidden="1"/>
    </xf>
    <xf numFmtId="0" fontId="14" fillId="41" borderId="12" xfId="66" applyNumberFormat="1" applyFont="1" applyFill="1" applyBorder="1" applyAlignment="1" applyProtection="1">
      <alignment horizontal="justify" vertical="top" wrapText="1"/>
      <protection hidden="1"/>
    </xf>
    <xf numFmtId="192" fontId="14" fillId="41" borderId="12" xfId="67" applyNumberFormat="1" applyFont="1" applyFill="1" applyBorder="1" applyAlignment="1" applyProtection="1">
      <alignment horizontal="center" vertical="top"/>
      <protection hidden="1"/>
    </xf>
    <xf numFmtId="4" fontId="14" fillId="41" borderId="12" xfId="67" applyNumberFormat="1" applyFont="1" applyFill="1" applyBorder="1" applyAlignment="1">
      <alignment vertical="top"/>
      <protection/>
    </xf>
    <xf numFmtId="2" fontId="14" fillId="41" borderId="12" xfId="67" applyNumberFormat="1" applyFont="1" applyFill="1" applyBorder="1" applyAlignment="1">
      <alignment vertical="top"/>
      <protection/>
    </xf>
    <xf numFmtId="2" fontId="11" fillId="41" borderId="0" xfId="67" applyNumberFormat="1" applyFont="1" applyFill="1" applyBorder="1" applyAlignment="1">
      <alignment/>
      <protection/>
    </xf>
    <xf numFmtId="192" fontId="8" fillId="41" borderId="12" xfId="67" applyNumberFormat="1" applyFont="1" applyFill="1" applyBorder="1" applyAlignment="1">
      <alignment horizontal="center" vertical="top"/>
      <protection/>
    </xf>
    <xf numFmtId="192" fontId="9" fillId="41" borderId="12" xfId="67" applyNumberFormat="1" applyFont="1" applyFill="1" applyBorder="1" applyAlignment="1">
      <alignment horizontal="center" vertical="top"/>
      <protection/>
    </xf>
    <xf numFmtId="0" fontId="10" fillId="41" borderId="14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wrapText="1"/>
    </xf>
    <xf numFmtId="0" fontId="10" fillId="41" borderId="15" xfId="0" applyFont="1" applyFill="1" applyBorder="1" applyAlignment="1">
      <alignment horizontal="center" vertical="top" wrapText="1"/>
    </xf>
    <xf numFmtId="0" fontId="10" fillId="41" borderId="16" xfId="0" applyFont="1" applyFill="1" applyBorder="1" applyAlignment="1">
      <alignment horizontal="center" vertical="top" wrapText="1"/>
    </xf>
    <xf numFmtId="0" fontId="10" fillId="41" borderId="0" xfId="67" applyNumberFormat="1" applyFont="1" applyFill="1" applyBorder="1" applyAlignment="1" applyProtection="1">
      <alignment horizontal="center" vertical="center" wrapText="1"/>
      <protection hidden="1"/>
    </xf>
    <xf numFmtId="0" fontId="10" fillId="41" borderId="12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7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8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9" xfId="67" applyNumberFormat="1" applyFont="1" applyFill="1" applyBorder="1" applyAlignment="1" applyProtection="1">
      <alignment horizontal="center" vertical="top" wrapText="1"/>
      <protection hidden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tabSelected="1" zoomScale="75" zoomScaleNormal="75" zoomScalePageLayoutView="0" workbookViewId="0" topLeftCell="A107">
      <selection activeCell="B108" sqref="B108"/>
    </sheetView>
  </sheetViews>
  <sheetFormatPr defaultColWidth="9.00390625" defaultRowHeight="12.75"/>
  <cols>
    <col min="1" max="1" width="27.125" style="26" customWidth="1"/>
    <col min="2" max="2" width="50.875" style="27" customWidth="1"/>
    <col min="3" max="3" width="13.00390625" style="39" customWidth="1"/>
    <col min="4" max="4" width="11.875" style="43" customWidth="1"/>
    <col min="5" max="5" width="13.625" style="37" customWidth="1"/>
    <col min="6" max="6" width="11.25390625" style="37" customWidth="1"/>
    <col min="7" max="7" width="13.25390625" style="56" customWidth="1"/>
    <col min="8" max="8" width="13.25390625" style="53" customWidth="1"/>
    <col min="9" max="9" width="10.00390625" style="51" customWidth="1"/>
    <col min="10" max="10" width="9.125" style="51" customWidth="1"/>
    <col min="11" max="11" width="15.375" style="51" customWidth="1"/>
    <col min="12" max="16384" width="9.125" style="10" customWidth="1"/>
  </cols>
  <sheetData>
    <row r="1" spans="1:10" ht="41.25" customHeight="1">
      <c r="A1" s="81" t="s">
        <v>282</v>
      </c>
      <c r="B1" s="81"/>
      <c r="C1" s="81"/>
      <c r="D1" s="81"/>
      <c r="E1" s="81"/>
      <c r="F1" s="81"/>
      <c r="G1" s="81"/>
      <c r="H1" s="81"/>
      <c r="I1" s="81"/>
      <c r="J1" s="81"/>
    </row>
    <row r="2" spans="1:11" ht="24" customHeight="1">
      <c r="A2" s="12"/>
      <c r="B2" s="12"/>
      <c r="C2" s="38"/>
      <c r="D2" s="40"/>
      <c r="E2" s="35"/>
      <c r="F2" s="35"/>
      <c r="G2" s="52"/>
      <c r="K2" s="74" t="s">
        <v>180</v>
      </c>
    </row>
    <row r="3" spans="1:11" ht="47.25" customHeight="1">
      <c r="A3" s="77" t="s">
        <v>0</v>
      </c>
      <c r="B3" s="79" t="s">
        <v>1</v>
      </c>
      <c r="C3" s="82" t="s">
        <v>170</v>
      </c>
      <c r="D3" s="82"/>
      <c r="E3" s="82"/>
      <c r="F3" s="82"/>
      <c r="G3" s="83" t="s">
        <v>179</v>
      </c>
      <c r="H3" s="84"/>
      <c r="I3" s="84"/>
      <c r="J3" s="84"/>
      <c r="K3" s="85"/>
    </row>
    <row r="4" spans="1:11" ht="87" customHeight="1">
      <c r="A4" s="78"/>
      <c r="B4" s="80"/>
      <c r="C4" s="5" t="s">
        <v>2</v>
      </c>
      <c r="D4" s="41" t="s">
        <v>3</v>
      </c>
      <c r="E4" s="36" t="s">
        <v>28</v>
      </c>
      <c r="F4" s="36" t="s">
        <v>29</v>
      </c>
      <c r="G4" s="5" t="s">
        <v>2</v>
      </c>
      <c r="H4" s="54" t="s">
        <v>3</v>
      </c>
      <c r="I4" s="55" t="s">
        <v>28</v>
      </c>
      <c r="J4" s="55" t="s">
        <v>29</v>
      </c>
      <c r="K4" s="55" t="s">
        <v>38</v>
      </c>
    </row>
    <row r="5" spans="1:11" ht="15.75" customHeight="1">
      <c r="A5" s="13" t="s">
        <v>40</v>
      </c>
      <c r="B5" s="14" t="s">
        <v>4</v>
      </c>
      <c r="C5" s="5">
        <f>SUM(C6:C12)</f>
        <v>155982.8</v>
      </c>
      <c r="D5" s="63">
        <f>SUM(D6:D12)</f>
        <v>160625.31</v>
      </c>
      <c r="E5" s="64">
        <f aca="true" t="shared" si="0" ref="E5:E10">SUM(D5/C5)*100</f>
        <v>102.9762961044423</v>
      </c>
      <c r="F5" s="64">
        <f aca="true" t="shared" si="1" ref="F5:F10">SUM(100-E5)</f>
        <v>-2.976296104442298</v>
      </c>
      <c r="G5" s="5">
        <f>SUM(G6:G12)</f>
        <v>164940</v>
      </c>
      <c r="H5" s="63">
        <f>SUM(H6:H12)+0.01</f>
        <v>168133.21000000002</v>
      </c>
      <c r="I5" s="64">
        <f aca="true" t="shared" si="2" ref="I5:I16">SUM(H5/G5)*100</f>
        <v>101.93598278161757</v>
      </c>
      <c r="J5" s="64">
        <f>SUM(100-I5)</f>
        <v>-1.935982781617568</v>
      </c>
      <c r="K5" s="64">
        <f>SUM(H5/D5*100-100)</f>
        <v>4.674169967360697</v>
      </c>
    </row>
    <row r="6" spans="1:11" ht="75" customHeight="1">
      <c r="A6" s="15" t="s">
        <v>41</v>
      </c>
      <c r="B6" s="16" t="s">
        <v>5</v>
      </c>
      <c r="C6" s="6">
        <v>154464.1</v>
      </c>
      <c r="D6" s="65">
        <v>159129.13</v>
      </c>
      <c r="E6" s="66">
        <f t="shared" si="0"/>
        <v>103.0201386600511</v>
      </c>
      <c r="F6" s="66">
        <f t="shared" si="1"/>
        <v>-3.020138660051103</v>
      </c>
      <c r="G6" s="6">
        <v>161808</v>
      </c>
      <c r="H6" s="65">
        <v>165034.23</v>
      </c>
      <c r="I6" s="66">
        <f t="shared" si="2"/>
        <v>101.99386309700387</v>
      </c>
      <c r="J6" s="66">
        <f aca="true" t="shared" si="3" ref="J6:J70">SUM(100-I6)</f>
        <v>-1.9938630970038673</v>
      </c>
      <c r="K6" s="66">
        <f>SUM(H6/D6*100-100)</f>
        <v>3.7108856184910906</v>
      </c>
    </row>
    <row r="7" spans="1:11" ht="105.75" customHeight="1">
      <c r="A7" s="15" t="s">
        <v>42</v>
      </c>
      <c r="B7" s="17" t="s">
        <v>6</v>
      </c>
      <c r="C7" s="6">
        <v>260.9</v>
      </c>
      <c r="D7" s="65">
        <v>251.59</v>
      </c>
      <c r="E7" s="66">
        <f t="shared" si="0"/>
        <v>96.43158298198544</v>
      </c>
      <c r="F7" s="66">
        <f t="shared" si="1"/>
        <v>3.568417018014557</v>
      </c>
      <c r="G7" s="6">
        <v>270</v>
      </c>
      <c r="H7" s="65">
        <v>266.56</v>
      </c>
      <c r="I7" s="66">
        <f t="shared" si="2"/>
        <v>98.72592592592594</v>
      </c>
      <c r="J7" s="66">
        <f t="shared" si="3"/>
        <v>1.2740740740740648</v>
      </c>
      <c r="K7" s="66">
        <f aca="true" t="shared" si="4" ref="K7:K21">SUM(H7/D7*100-100)</f>
        <v>5.950157001470629</v>
      </c>
    </row>
    <row r="8" spans="1:11" ht="46.5" customHeight="1">
      <c r="A8" s="15" t="s">
        <v>43</v>
      </c>
      <c r="B8" s="18" t="s">
        <v>7</v>
      </c>
      <c r="C8" s="6">
        <v>1113.8</v>
      </c>
      <c r="D8" s="65">
        <v>1085.3</v>
      </c>
      <c r="E8" s="66">
        <f t="shared" si="0"/>
        <v>97.44119231459867</v>
      </c>
      <c r="F8" s="66">
        <f t="shared" si="1"/>
        <v>2.5588076854013337</v>
      </c>
      <c r="G8" s="6">
        <v>1400</v>
      </c>
      <c r="H8" s="65">
        <v>1366.8</v>
      </c>
      <c r="I8" s="66">
        <f t="shared" si="2"/>
        <v>97.62857142857142</v>
      </c>
      <c r="J8" s="66">
        <f t="shared" si="3"/>
        <v>2.3714285714285808</v>
      </c>
      <c r="K8" s="66">
        <f t="shared" si="4"/>
        <v>25.937528793881867</v>
      </c>
    </row>
    <row r="9" spans="1:11" ht="93" customHeight="1">
      <c r="A9" s="15" t="s">
        <v>44</v>
      </c>
      <c r="B9" s="18" t="s">
        <v>8</v>
      </c>
      <c r="C9" s="6">
        <v>75</v>
      </c>
      <c r="D9" s="65">
        <v>89.97</v>
      </c>
      <c r="E9" s="66">
        <f t="shared" si="0"/>
        <v>119.96</v>
      </c>
      <c r="F9" s="66">
        <f t="shared" si="1"/>
        <v>-19.959999999999994</v>
      </c>
      <c r="G9" s="6">
        <v>130</v>
      </c>
      <c r="H9" s="65">
        <v>129.14</v>
      </c>
      <c r="I9" s="66">
        <f>SUM(H9/G9)*100</f>
        <v>99.33846153846153</v>
      </c>
      <c r="J9" s="66">
        <f t="shared" si="3"/>
        <v>0.6615384615384698</v>
      </c>
      <c r="K9" s="66">
        <f>SUM(H9/D9*100-100)</f>
        <v>43.53673446704457</v>
      </c>
    </row>
    <row r="10" spans="1:11" ht="90.75" customHeight="1">
      <c r="A10" s="15" t="s">
        <v>166</v>
      </c>
      <c r="B10" s="18" t="s">
        <v>167</v>
      </c>
      <c r="C10" s="6">
        <v>69</v>
      </c>
      <c r="D10" s="65">
        <v>69.32</v>
      </c>
      <c r="E10" s="66">
        <f t="shared" si="0"/>
        <v>100.46376811594202</v>
      </c>
      <c r="F10" s="66">
        <f t="shared" si="1"/>
        <v>-0.46376811594201683</v>
      </c>
      <c r="G10" s="6">
        <v>19</v>
      </c>
      <c r="H10" s="65">
        <v>18.24</v>
      </c>
      <c r="I10" s="66">
        <f>SUM(H10/G10)*100</f>
        <v>96</v>
      </c>
      <c r="J10" s="66">
        <f t="shared" si="3"/>
        <v>4</v>
      </c>
      <c r="K10" s="66">
        <f>SUM(H10/D10*100-100)</f>
        <v>-73.68724754760531</v>
      </c>
    </row>
    <row r="11" spans="1:11" ht="63" customHeight="1">
      <c r="A11" s="15" t="s">
        <v>171</v>
      </c>
      <c r="B11" s="18" t="s">
        <v>181</v>
      </c>
      <c r="C11" s="6">
        <v>0</v>
      </c>
      <c r="D11" s="65">
        <v>0</v>
      </c>
      <c r="E11" s="66"/>
      <c r="F11" s="66"/>
      <c r="G11" s="6">
        <v>1200</v>
      </c>
      <c r="H11" s="65">
        <v>1205.13</v>
      </c>
      <c r="I11" s="66">
        <f>SUM(H11/G11)*100</f>
        <v>100.42750000000001</v>
      </c>
      <c r="J11" s="66">
        <f t="shared" si="3"/>
        <v>-0.4275000000000091</v>
      </c>
      <c r="K11" s="66"/>
    </row>
    <row r="12" spans="1:11" ht="109.5" customHeight="1">
      <c r="A12" s="15" t="s">
        <v>278</v>
      </c>
      <c r="B12" s="18" t="s">
        <v>279</v>
      </c>
      <c r="C12" s="6">
        <v>0</v>
      </c>
      <c r="D12" s="65">
        <v>0</v>
      </c>
      <c r="E12" s="66"/>
      <c r="F12" s="66"/>
      <c r="G12" s="6">
        <v>113</v>
      </c>
      <c r="H12" s="65">
        <v>113.1</v>
      </c>
      <c r="I12" s="66">
        <f>SUM(H12/G12)*100</f>
        <v>100.08849557522123</v>
      </c>
      <c r="J12" s="66">
        <f t="shared" si="3"/>
        <v>-0.08849557522123064</v>
      </c>
      <c r="K12" s="66"/>
    </row>
    <row r="13" spans="1:11" ht="33" customHeight="1">
      <c r="A13" s="13" t="s">
        <v>45</v>
      </c>
      <c r="B13" s="19" t="s">
        <v>23</v>
      </c>
      <c r="C13" s="7">
        <f>SUM(C14:C17)</f>
        <v>16390</v>
      </c>
      <c r="D13" s="42">
        <f>SUM(D14:D17)</f>
        <v>16279.460000000003</v>
      </c>
      <c r="E13" s="64">
        <f>SUM(D13/C13)*100</f>
        <v>99.3255643685174</v>
      </c>
      <c r="F13" s="64">
        <f>SUM(100-E13)</f>
        <v>0.674435631482595</v>
      </c>
      <c r="G13" s="7">
        <f>SUM(G14:G17)</f>
        <v>16782</v>
      </c>
      <c r="H13" s="42">
        <f>SUM(H14:H17)</f>
        <v>17109.579999999998</v>
      </c>
      <c r="I13" s="64">
        <f t="shared" si="2"/>
        <v>101.9519723513288</v>
      </c>
      <c r="J13" s="64">
        <f t="shared" si="3"/>
        <v>-1.9519723513288056</v>
      </c>
      <c r="K13" s="64">
        <f t="shared" si="4"/>
        <v>5.099186336647506</v>
      </c>
    </row>
    <row r="14" spans="1:11" ht="78.75" customHeight="1">
      <c r="A14" s="15" t="s">
        <v>290</v>
      </c>
      <c r="B14" s="20" t="s">
        <v>9</v>
      </c>
      <c r="C14" s="6">
        <v>7721.6</v>
      </c>
      <c r="D14" s="65">
        <v>8161</v>
      </c>
      <c r="E14" s="66">
        <f>SUM(D14/C14)*100</f>
        <v>105.69053046000829</v>
      </c>
      <c r="F14" s="66">
        <f>SUM(100-E14)</f>
        <v>-5.69053046000829</v>
      </c>
      <c r="G14" s="6">
        <v>8200</v>
      </c>
      <c r="H14" s="65">
        <v>8865.41</v>
      </c>
      <c r="I14" s="66">
        <f t="shared" si="2"/>
        <v>108.11475609756098</v>
      </c>
      <c r="J14" s="66">
        <f t="shared" si="3"/>
        <v>-8.114756097560985</v>
      </c>
      <c r="K14" s="66">
        <f t="shared" si="4"/>
        <v>8.63141771841687</v>
      </c>
    </row>
    <row r="15" spans="1:11" ht="90" customHeight="1">
      <c r="A15" s="2" t="s">
        <v>291</v>
      </c>
      <c r="B15" s="17" t="s">
        <v>10</v>
      </c>
      <c r="C15" s="8">
        <v>50.8</v>
      </c>
      <c r="D15" s="65">
        <v>44.08</v>
      </c>
      <c r="E15" s="66">
        <f>SUM(D15/C15)*100</f>
        <v>86.7716535433071</v>
      </c>
      <c r="F15" s="66">
        <f>SUM(100-E15)</f>
        <v>13.228346456692904</v>
      </c>
      <c r="G15" s="8">
        <v>43</v>
      </c>
      <c r="H15" s="65">
        <v>46.3</v>
      </c>
      <c r="I15" s="66">
        <f t="shared" si="2"/>
        <v>107.67441860465115</v>
      </c>
      <c r="J15" s="66">
        <f t="shared" si="3"/>
        <v>-7.6744186046511516</v>
      </c>
      <c r="K15" s="66">
        <f t="shared" si="4"/>
        <v>5.036297640653359</v>
      </c>
    </row>
    <row r="16" spans="1:11" ht="76.5" customHeight="1">
      <c r="A16" s="2" t="s">
        <v>292</v>
      </c>
      <c r="B16" s="11" t="s">
        <v>11</v>
      </c>
      <c r="C16" s="8">
        <v>8617.6</v>
      </c>
      <c r="D16" s="65">
        <v>9010.68</v>
      </c>
      <c r="E16" s="66">
        <f>SUM(D16/C16)*100</f>
        <v>104.5613627924248</v>
      </c>
      <c r="F16" s="66">
        <f>SUM(100-E16)</f>
        <v>-4.561362792424802</v>
      </c>
      <c r="G16" s="8">
        <v>8539</v>
      </c>
      <c r="H16" s="65">
        <v>9163.09</v>
      </c>
      <c r="I16" s="66">
        <f t="shared" si="2"/>
        <v>107.30870125307412</v>
      </c>
      <c r="J16" s="66">
        <f t="shared" si="3"/>
        <v>-7.308701253074119</v>
      </c>
      <c r="K16" s="66">
        <f t="shared" si="4"/>
        <v>1.691437272214742</v>
      </c>
    </row>
    <row r="17" spans="1:11" ht="76.5" customHeight="1">
      <c r="A17" s="2" t="s">
        <v>293</v>
      </c>
      <c r="B17" s="11" t="s">
        <v>12</v>
      </c>
      <c r="C17" s="8">
        <v>0</v>
      </c>
      <c r="D17" s="65">
        <v>-936.3</v>
      </c>
      <c r="E17" s="66"/>
      <c r="F17" s="66"/>
      <c r="G17" s="8">
        <v>0</v>
      </c>
      <c r="H17" s="65">
        <v>-965.22</v>
      </c>
      <c r="I17" s="66"/>
      <c r="J17" s="66"/>
      <c r="K17" s="66"/>
    </row>
    <row r="18" spans="1:11" s="21" customFormat="1" ht="34.5" customHeight="1">
      <c r="A18" s="1" t="s">
        <v>46</v>
      </c>
      <c r="B18" s="3" t="s">
        <v>33</v>
      </c>
      <c r="C18" s="9">
        <f>SUM(C19:C23)</f>
        <v>15480</v>
      </c>
      <c r="D18" s="63">
        <f>SUM(D19:D23)</f>
        <v>15685.600000000002</v>
      </c>
      <c r="E18" s="64">
        <f>SUM(D18/C18)*100</f>
        <v>101.32816537467701</v>
      </c>
      <c r="F18" s="64">
        <f aca="true" t="shared" si="5" ref="F18:F38">SUM(100-E18)</f>
        <v>-1.3281653746770132</v>
      </c>
      <c r="G18" s="9">
        <f>SUM(G19:G23)</f>
        <v>16945</v>
      </c>
      <c r="H18" s="63">
        <f>SUM(H19:H23)</f>
        <v>16818.79</v>
      </c>
      <c r="I18" s="64">
        <f>SUM(H18/G18)*100</f>
        <v>99.2551785187371</v>
      </c>
      <c r="J18" s="64">
        <f t="shared" si="3"/>
        <v>0.7448214812629033</v>
      </c>
      <c r="K18" s="64">
        <f t="shared" si="4"/>
        <v>7.224396899066647</v>
      </c>
    </row>
    <row r="19" spans="1:11" ht="46.5" customHeight="1">
      <c r="A19" s="2" t="s">
        <v>47</v>
      </c>
      <c r="B19" s="4" t="s">
        <v>34</v>
      </c>
      <c r="C19" s="8">
        <v>10439.3</v>
      </c>
      <c r="D19" s="65">
        <v>10412.74</v>
      </c>
      <c r="E19" s="66">
        <f>SUM(D19/C19)*100</f>
        <v>99.7455768107057</v>
      </c>
      <c r="F19" s="66">
        <f t="shared" si="5"/>
        <v>0.2544231892943003</v>
      </c>
      <c r="G19" s="8">
        <v>10143</v>
      </c>
      <c r="H19" s="65">
        <v>10170.12</v>
      </c>
      <c r="I19" s="66">
        <f>SUM(H19/G19)*100</f>
        <v>100.26737651582374</v>
      </c>
      <c r="J19" s="66">
        <f t="shared" si="3"/>
        <v>-0.26737651582374156</v>
      </c>
      <c r="K19" s="66">
        <f t="shared" si="4"/>
        <v>-2.3300303282325245</v>
      </c>
    </row>
    <row r="20" spans="1:11" ht="113.25" customHeight="1" hidden="1">
      <c r="A20" s="2" t="s">
        <v>48</v>
      </c>
      <c r="B20" s="4" t="s">
        <v>49</v>
      </c>
      <c r="C20" s="8">
        <v>0</v>
      </c>
      <c r="D20" s="65">
        <v>0</v>
      </c>
      <c r="E20" s="66"/>
      <c r="F20" s="66">
        <f t="shared" si="5"/>
        <v>100</v>
      </c>
      <c r="G20" s="8">
        <v>0</v>
      </c>
      <c r="H20" s="65">
        <v>0</v>
      </c>
      <c r="I20" s="66"/>
      <c r="J20" s="66">
        <f t="shared" si="3"/>
        <v>100</v>
      </c>
      <c r="K20" s="66"/>
    </row>
    <row r="21" spans="1:11" ht="48.75" customHeight="1">
      <c r="A21" s="2" t="s">
        <v>50</v>
      </c>
      <c r="B21" s="4" t="s">
        <v>35</v>
      </c>
      <c r="C21" s="8">
        <v>5040</v>
      </c>
      <c r="D21" s="65">
        <v>5272.14</v>
      </c>
      <c r="E21" s="66">
        <f aca="true" t="shared" si="6" ref="E21:E28">SUM(D21/C21)*100</f>
        <v>104.60595238095239</v>
      </c>
      <c r="F21" s="66">
        <f t="shared" si="5"/>
        <v>-4.605952380952388</v>
      </c>
      <c r="G21" s="8">
        <v>6799.9</v>
      </c>
      <c r="H21" s="65">
        <v>6646.53</v>
      </c>
      <c r="I21" s="66">
        <f>SUM(H21/G21)*100</f>
        <v>97.74452565478904</v>
      </c>
      <c r="J21" s="66">
        <f t="shared" si="3"/>
        <v>2.2554743452109562</v>
      </c>
      <c r="K21" s="66">
        <f t="shared" si="4"/>
        <v>26.068920779797196</v>
      </c>
    </row>
    <row r="22" spans="1:11" ht="78.75" customHeight="1">
      <c r="A22" s="2" t="s">
        <v>51</v>
      </c>
      <c r="B22" s="4" t="s">
        <v>52</v>
      </c>
      <c r="C22" s="8">
        <v>0.2</v>
      </c>
      <c r="D22" s="65">
        <v>0.19</v>
      </c>
      <c r="E22" s="66">
        <f t="shared" si="6"/>
        <v>95</v>
      </c>
      <c r="F22" s="66">
        <f t="shared" si="5"/>
        <v>5</v>
      </c>
      <c r="G22" s="8">
        <v>0</v>
      </c>
      <c r="H22" s="65">
        <v>0</v>
      </c>
      <c r="I22" s="66"/>
      <c r="J22" s="66"/>
      <c r="K22" s="66"/>
    </row>
    <row r="23" spans="1:11" ht="33.75" customHeight="1">
      <c r="A23" s="2" t="s">
        <v>53</v>
      </c>
      <c r="B23" s="4" t="s">
        <v>36</v>
      </c>
      <c r="C23" s="8">
        <v>0.5</v>
      </c>
      <c r="D23" s="65">
        <v>0.53</v>
      </c>
      <c r="E23" s="66">
        <f t="shared" si="6"/>
        <v>106</v>
      </c>
      <c r="F23" s="66">
        <f t="shared" si="5"/>
        <v>-6</v>
      </c>
      <c r="G23" s="8">
        <v>2.1</v>
      </c>
      <c r="H23" s="65">
        <v>2.14</v>
      </c>
      <c r="I23" s="66">
        <f>SUM(H23/G23)*100</f>
        <v>101.9047619047619</v>
      </c>
      <c r="J23" s="66">
        <f t="shared" si="3"/>
        <v>-1.904761904761898</v>
      </c>
      <c r="K23" s="66">
        <f>SUM(H23/D23*100-100)</f>
        <v>303.7735849056604</v>
      </c>
    </row>
    <row r="24" spans="1:11" ht="35.25" customHeight="1">
      <c r="A24" s="1" t="s">
        <v>54</v>
      </c>
      <c r="B24" s="22" t="s">
        <v>13</v>
      </c>
      <c r="C24" s="9">
        <f>SUM(C25:C26)</f>
        <v>80</v>
      </c>
      <c r="D24" s="63">
        <f>SUM(D25:D26)</f>
        <v>81.91</v>
      </c>
      <c r="E24" s="64">
        <f t="shared" si="6"/>
        <v>102.38749999999999</v>
      </c>
      <c r="F24" s="64">
        <f t="shared" si="5"/>
        <v>-2.3874999999999886</v>
      </c>
      <c r="G24" s="9">
        <f>SUM(G25:G26)</f>
        <v>0</v>
      </c>
      <c r="H24" s="63">
        <f>SUM(H25:H26)</f>
        <v>-52.52</v>
      </c>
      <c r="I24" s="64"/>
      <c r="J24" s="64">
        <f t="shared" si="3"/>
        <v>100</v>
      </c>
      <c r="K24" s="64">
        <f>SUM(H24/D24*100-100)</f>
        <v>-164.1191551703089</v>
      </c>
    </row>
    <row r="25" spans="1:11" s="23" customFormat="1" ht="35.25" customHeight="1">
      <c r="A25" s="2" t="s">
        <v>55</v>
      </c>
      <c r="B25" s="11" t="s">
        <v>13</v>
      </c>
      <c r="C25" s="8">
        <v>74</v>
      </c>
      <c r="D25" s="65">
        <v>75.89</v>
      </c>
      <c r="E25" s="66">
        <f t="shared" si="6"/>
        <v>102.55405405405405</v>
      </c>
      <c r="F25" s="66">
        <f t="shared" si="5"/>
        <v>-2.554054054054049</v>
      </c>
      <c r="G25" s="8">
        <v>0</v>
      </c>
      <c r="H25" s="65">
        <v>-52.52</v>
      </c>
      <c r="I25" s="66"/>
      <c r="J25" s="66"/>
      <c r="K25" s="66">
        <f>SUM(H25/D25*100-100)</f>
        <v>-169.20542891026486</v>
      </c>
    </row>
    <row r="26" spans="1:11" s="23" customFormat="1" ht="48" customHeight="1">
      <c r="A26" s="2" t="s">
        <v>56</v>
      </c>
      <c r="B26" s="11" t="s">
        <v>57</v>
      </c>
      <c r="C26" s="8">
        <v>6</v>
      </c>
      <c r="D26" s="65">
        <v>6.02</v>
      </c>
      <c r="E26" s="66">
        <f t="shared" si="6"/>
        <v>100.33333333333331</v>
      </c>
      <c r="F26" s="66">
        <f t="shared" si="5"/>
        <v>-0.3333333333333144</v>
      </c>
      <c r="G26" s="8">
        <v>0</v>
      </c>
      <c r="H26" s="65">
        <v>0</v>
      </c>
      <c r="I26" s="66"/>
      <c r="J26" s="66"/>
      <c r="K26" s="66"/>
    </row>
    <row r="27" spans="1:11" ht="26.25" customHeight="1">
      <c r="A27" s="1" t="s">
        <v>58</v>
      </c>
      <c r="B27" s="22" t="s">
        <v>14</v>
      </c>
      <c r="C27" s="9">
        <f>SUM(C28:C29)</f>
        <v>116.5</v>
      </c>
      <c r="D27" s="67">
        <f>SUM(D28:D29)</f>
        <v>117.15</v>
      </c>
      <c r="E27" s="64">
        <f t="shared" si="6"/>
        <v>100.55793991416309</v>
      </c>
      <c r="F27" s="64">
        <f t="shared" si="5"/>
        <v>-0.5579399141630859</v>
      </c>
      <c r="G27" s="9">
        <f>SUM(G28:G29)</f>
        <v>196</v>
      </c>
      <c r="H27" s="67">
        <f>SUM(H28:H29)</f>
        <v>192.24</v>
      </c>
      <c r="I27" s="64">
        <f aca="true" t="shared" si="7" ref="I27:I37">SUM(H27/G27)*100</f>
        <v>98.08163265306122</v>
      </c>
      <c r="J27" s="64">
        <f t="shared" si="3"/>
        <v>1.9183673469387799</v>
      </c>
      <c r="K27" s="64">
        <f>SUM(H27/D27*100-100)</f>
        <v>64.09731113956465</v>
      </c>
    </row>
    <row r="28" spans="1:11" s="23" customFormat="1" ht="26.25" customHeight="1">
      <c r="A28" s="2" t="s">
        <v>59</v>
      </c>
      <c r="B28" s="11" t="s">
        <v>14</v>
      </c>
      <c r="C28" s="8">
        <v>116.5</v>
      </c>
      <c r="D28" s="65">
        <v>117.15</v>
      </c>
      <c r="E28" s="66">
        <f t="shared" si="6"/>
        <v>100.55793991416309</v>
      </c>
      <c r="F28" s="66">
        <f t="shared" si="5"/>
        <v>-0.5579399141630859</v>
      </c>
      <c r="G28" s="8">
        <v>196</v>
      </c>
      <c r="H28" s="65">
        <v>192.24</v>
      </c>
      <c r="I28" s="66">
        <f t="shared" si="7"/>
        <v>98.08163265306122</v>
      </c>
      <c r="J28" s="66">
        <f t="shared" si="3"/>
        <v>1.9183673469387799</v>
      </c>
      <c r="K28" s="66">
        <f>SUM(H28/D28*100-100)</f>
        <v>64.09731113956465</v>
      </c>
    </row>
    <row r="29" spans="1:11" s="23" customFormat="1" ht="113.25" customHeight="1" hidden="1">
      <c r="A29" s="2" t="s">
        <v>60</v>
      </c>
      <c r="B29" s="11" t="s">
        <v>61</v>
      </c>
      <c r="C29" s="8">
        <v>0</v>
      </c>
      <c r="D29" s="65">
        <v>0</v>
      </c>
      <c r="E29" s="66"/>
      <c r="F29" s="66">
        <f t="shared" si="5"/>
        <v>100</v>
      </c>
      <c r="G29" s="8">
        <v>0</v>
      </c>
      <c r="H29" s="65">
        <v>0</v>
      </c>
      <c r="I29" s="66"/>
      <c r="J29" s="66">
        <f t="shared" si="3"/>
        <v>100</v>
      </c>
      <c r="K29" s="66"/>
    </row>
    <row r="30" spans="1:11" ht="57.75" customHeight="1">
      <c r="A30" s="1" t="s">
        <v>294</v>
      </c>
      <c r="B30" s="22" t="s">
        <v>15</v>
      </c>
      <c r="C30" s="9">
        <v>2600</v>
      </c>
      <c r="D30" s="63">
        <v>2650.82</v>
      </c>
      <c r="E30" s="64">
        <f aca="true" t="shared" si="8" ref="E30:E38">SUM(D30/C30)*100</f>
        <v>101.9546153846154</v>
      </c>
      <c r="F30" s="64">
        <f t="shared" si="5"/>
        <v>-1.9546153846153942</v>
      </c>
      <c r="G30" s="9">
        <v>1000</v>
      </c>
      <c r="H30" s="63">
        <v>913.65</v>
      </c>
      <c r="I30" s="64">
        <f t="shared" si="7"/>
        <v>91.365</v>
      </c>
      <c r="J30" s="64">
        <f t="shared" si="3"/>
        <v>8.635000000000005</v>
      </c>
      <c r="K30" s="64">
        <f aca="true" t="shared" si="9" ref="K30:K38">SUM(H30/D30*100-100)</f>
        <v>-65.53330667491568</v>
      </c>
    </row>
    <row r="31" spans="1:11" ht="33" customHeight="1">
      <c r="A31" s="1" t="s">
        <v>172</v>
      </c>
      <c r="B31" s="22" t="s">
        <v>173</v>
      </c>
      <c r="C31" s="9">
        <f>SUM(C32+C33)</f>
        <v>11497.2</v>
      </c>
      <c r="D31" s="63">
        <f>SUM(D32+D33)</f>
        <v>11781.779999999999</v>
      </c>
      <c r="E31" s="64">
        <f t="shared" si="8"/>
        <v>102.47521135580836</v>
      </c>
      <c r="F31" s="64">
        <f t="shared" si="5"/>
        <v>-2.475211355808355</v>
      </c>
      <c r="G31" s="9">
        <f>SUM(G32+G33)</f>
        <v>9766</v>
      </c>
      <c r="H31" s="63">
        <f>SUM(H32+H33)</f>
        <v>9539.82</v>
      </c>
      <c r="I31" s="64">
        <f>SUM(H31/G31)*100</f>
        <v>97.6840057341798</v>
      </c>
      <c r="J31" s="64">
        <f t="shared" si="3"/>
        <v>2.315994265820194</v>
      </c>
      <c r="K31" s="64">
        <f t="shared" si="9"/>
        <v>-19.029043149676866</v>
      </c>
    </row>
    <row r="32" spans="1:11" s="23" customFormat="1" ht="49.5" customHeight="1">
      <c r="A32" s="2" t="s">
        <v>182</v>
      </c>
      <c r="B32" s="11" t="s">
        <v>183</v>
      </c>
      <c r="C32" s="8">
        <v>5733.2</v>
      </c>
      <c r="D32" s="65">
        <v>5832.13</v>
      </c>
      <c r="E32" s="66">
        <f t="shared" si="8"/>
        <v>101.725563385195</v>
      </c>
      <c r="F32" s="66">
        <f t="shared" si="5"/>
        <v>-1.7255633851950023</v>
      </c>
      <c r="G32" s="8">
        <v>5500</v>
      </c>
      <c r="H32" s="65">
        <v>5320.33</v>
      </c>
      <c r="I32" s="66">
        <f>SUM(H32/G32)*100</f>
        <v>96.73327272727272</v>
      </c>
      <c r="J32" s="66">
        <f t="shared" si="3"/>
        <v>3.2667272727272803</v>
      </c>
      <c r="K32" s="66">
        <f t="shared" si="9"/>
        <v>-8.775524551064535</v>
      </c>
    </row>
    <row r="33" spans="1:11" s="23" customFormat="1" ht="27.75" customHeight="1">
      <c r="A33" s="2" t="s">
        <v>174</v>
      </c>
      <c r="B33" s="11" t="s">
        <v>175</v>
      </c>
      <c r="C33" s="8">
        <f>SUM(C34:C35)</f>
        <v>5764</v>
      </c>
      <c r="D33" s="65">
        <f>SUM(D34:D35)</f>
        <v>5949.65</v>
      </c>
      <c r="E33" s="66">
        <f t="shared" si="8"/>
        <v>103.22085357390701</v>
      </c>
      <c r="F33" s="66">
        <f t="shared" si="5"/>
        <v>-3.220853573907007</v>
      </c>
      <c r="G33" s="8">
        <f>SUM(G34:G35)</f>
        <v>4266</v>
      </c>
      <c r="H33" s="65">
        <f>SUM(H34:H35)</f>
        <v>4219.49</v>
      </c>
      <c r="I33" s="66">
        <f>SUM(H33/G33)*100</f>
        <v>98.90975152367557</v>
      </c>
      <c r="J33" s="66">
        <f t="shared" si="3"/>
        <v>1.0902484763244331</v>
      </c>
      <c r="K33" s="66">
        <f t="shared" si="9"/>
        <v>-29.08002991772625</v>
      </c>
    </row>
    <row r="34" spans="1:11" s="23" customFormat="1" ht="49.5" customHeight="1">
      <c r="A34" s="69" t="s">
        <v>184</v>
      </c>
      <c r="B34" s="70" t="s">
        <v>186</v>
      </c>
      <c r="C34" s="71">
        <v>2592</v>
      </c>
      <c r="D34" s="72">
        <v>2738.36</v>
      </c>
      <c r="E34" s="73">
        <f t="shared" si="8"/>
        <v>105.64660493827161</v>
      </c>
      <c r="F34" s="73">
        <f t="shared" si="5"/>
        <v>-5.646604938271608</v>
      </c>
      <c r="G34" s="71">
        <v>866</v>
      </c>
      <c r="H34" s="72">
        <v>843.61</v>
      </c>
      <c r="I34" s="73">
        <f>SUM(H34/G34)*100</f>
        <v>97.41454965357967</v>
      </c>
      <c r="J34" s="73">
        <f t="shared" si="3"/>
        <v>2.5854503464203304</v>
      </c>
      <c r="K34" s="73">
        <f t="shared" si="9"/>
        <v>-69.19287456725924</v>
      </c>
    </row>
    <row r="35" spans="1:11" s="23" customFormat="1" ht="52.5" customHeight="1">
      <c r="A35" s="69" t="s">
        <v>185</v>
      </c>
      <c r="B35" s="70" t="s">
        <v>187</v>
      </c>
      <c r="C35" s="71">
        <v>3172</v>
      </c>
      <c r="D35" s="72">
        <v>3211.29</v>
      </c>
      <c r="E35" s="73">
        <f t="shared" si="8"/>
        <v>101.23865069356872</v>
      </c>
      <c r="F35" s="73">
        <f t="shared" si="5"/>
        <v>-1.2386506935687152</v>
      </c>
      <c r="G35" s="71">
        <v>3400</v>
      </c>
      <c r="H35" s="72">
        <v>3375.88</v>
      </c>
      <c r="I35" s="73">
        <f>SUM(H35/G35)*100</f>
        <v>99.29058823529412</v>
      </c>
      <c r="J35" s="73">
        <f t="shared" si="3"/>
        <v>0.7094117647058766</v>
      </c>
      <c r="K35" s="73">
        <f t="shared" si="9"/>
        <v>5.125354608272701</v>
      </c>
    </row>
    <row r="36" spans="1:11" ht="24" customHeight="1">
      <c r="A36" s="1" t="s">
        <v>62</v>
      </c>
      <c r="B36" s="22" t="s">
        <v>16</v>
      </c>
      <c r="C36" s="9">
        <f>SUM(C37:C39)</f>
        <v>1864</v>
      </c>
      <c r="D36" s="63">
        <f>SUM(D37:D39)</f>
        <v>1860.1000000000001</v>
      </c>
      <c r="E36" s="64">
        <f t="shared" si="8"/>
        <v>99.79077253218885</v>
      </c>
      <c r="F36" s="64">
        <f t="shared" si="5"/>
        <v>0.20922746781114654</v>
      </c>
      <c r="G36" s="9">
        <f>SUM(G37:G39)</f>
        <v>1783</v>
      </c>
      <c r="H36" s="63">
        <f>SUM(H37:H39)</f>
        <v>1765.24</v>
      </c>
      <c r="I36" s="64">
        <f t="shared" si="7"/>
        <v>99.00392596747055</v>
      </c>
      <c r="J36" s="64">
        <f t="shared" si="3"/>
        <v>0.9960740325294495</v>
      </c>
      <c r="K36" s="64">
        <f t="shared" si="9"/>
        <v>-5.099725821192408</v>
      </c>
    </row>
    <row r="37" spans="1:11" ht="61.5" customHeight="1">
      <c r="A37" s="2" t="s">
        <v>63</v>
      </c>
      <c r="B37" s="11" t="s">
        <v>24</v>
      </c>
      <c r="C37" s="8">
        <v>1810</v>
      </c>
      <c r="D37" s="65">
        <v>1804.22</v>
      </c>
      <c r="E37" s="66">
        <f t="shared" si="8"/>
        <v>99.68066298342542</v>
      </c>
      <c r="F37" s="66">
        <f t="shared" si="5"/>
        <v>0.319337016574579</v>
      </c>
      <c r="G37" s="8">
        <v>1749</v>
      </c>
      <c r="H37" s="65">
        <v>1731.31</v>
      </c>
      <c r="I37" s="66">
        <f t="shared" si="7"/>
        <v>98.98856489422528</v>
      </c>
      <c r="J37" s="66">
        <f t="shared" si="3"/>
        <v>1.0114351057747228</v>
      </c>
      <c r="K37" s="66">
        <f t="shared" si="9"/>
        <v>-4.041081464566403</v>
      </c>
    </row>
    <row r="38" spans="1:11" ht="61.5" customHeight="1">
      <c r="A38" s="2" t="s">
        <v>176</v>
      </c>
      <c r="B38" s="11" t="s">
        <v>177</v>
      </c>
      <c r="C38" s="8">
        <v>54</v>
      </c>
      <c r="D38" s="65">
        <v>55.88</v>
      </c>
      <c r="E38" s="66">
        <f t="shared" si="8"/>
        <v>103.48148148148148</v>
      </c>
      <c r="F38" s="66">
        <f t="shared" si="5"/>
        <v>-3.481481481481481</v>
      </c>
      <c r="G38" s="8">
        <v>34</v>
      </c>
      <c r="H38" s="65">
        <v>33.93</v>
      </c>
      <c r="I38" s="66">
        <f>SUM(H38/G38)*100</f>
        <v>99.79411764705883</v>
      </c>
      <c r="J38" s="66">
        <f t="shared" si="3"/>
        <v>0.20588235294117396</v>
      </c>
      <c r="K38" s="66">
        <f t="shared" si="9"/>
        <v>-39.2806012884753</v>
      </c>
    </row>
    <row r="39" spans="1:11" ht="113.25" customHeight="1" hidden="1">
      <c r="A39" s="2" t="s">
        <v>115</v>
      </c>
      <c r="B39" s="11" t="s">
        <v>17</v>
      </c>
      <c r="C39" s="8">
        <v>0</v>
      </c>
      <c r="D39" s="65">
        <v>0</v>
      </c>
      <c r="E39" s="66"/>
      <c r="F39" s="66"/>
      <c r="G39" s="8">
        <v>0</v>
      </c>
      <c r="H39" s="65">
        <v>0</v>
      </c>
      <c r="I39" s="66"/>
      <c r="J39" s="66"/>
      <c r="K39" s="66"/>
    </row>
    <row r="40" spans="1:11" ht="44.25" customHeight="1">
      <c r="A40" s="1" t="s">
        <v>64</v>
      </c>
      <c r="B40" s="22" t="s">
        <v>18</v>
      </c>
      <c r="C40" s="9">
        <f>SUM(C41:C43)</f>
        <v>0</v>
      </c>
      <c r="D40" s="63">
        <f>SUM(D41:D43)</f>
        <v>0</v>
      </c>
      <c r="E40" s="64"/>
      <c r="F40" s="64"/>
      <c r="G40" s="9">
        <f>SUM(G41:G43)</f>
        <v>0</v>
      </c>
      <c r="H40" s="63">
        <f>SUM(H41:H43)</f>
        <v>0.15</v>
      </c>
      <c r="I40" s="64"/>
      <c r="J40" s="64"/>
      <c r="K40" s="64"/>
    </row>
    <row r="41" spans="1:11" s="23" customFormat="1" ht="113.25" customHeight="1" hidden="1">
      <c r="A41" s="2" t="s">
        <v>65</v>
      </c>
      <c r="B41" s="11" t="s">
        <v>66</v>
      </c>
      <c r="C41" s="8">
        <v>0</v>
      </c>
      <c r="D41" s="65">
        <v>0</v>
      </c>
      <c r="E41" s="66"/>
      <c r="F41" s="66">
        <f>SUM(75-E41)</f>
        <v>75</v>
      </c>
      <c r="G41" s="8">
        <v>0</v>
      </c>
      <c r="H41" s="65">
        <v>0</v>
      </c>
      <c r="I41" s="66"/>
      <c r="J41" s="66">
        <f t="shared" si="3"/>
        <v>100</v>
      </c>
      <c r="K41" s="66"/>
    </row>
    <row r="42" spans="1:11" s="23" customFormat="1" ht="35.25" customHeight="1">
      <c r="A42" s="2" t="s">
        <v>298</v>
      </c>
      <c r="B42" s="11"/>
      <c r="C42" s="8">
        <v>0</v>
      </c>
      <c r="D42" s="65">
        <v>0</v>
      </c>
      <c r="E42" s="66"/>
      <c r="F42" s="66"/>
      <c r="G42" s="8">
        <v>0</v>
      </c>
      <c r="H42" s="65">
        <v>0.15</v>
      </c>
      <c r="I42" s="66"/>
      <c r="J42" s="66"/>
      <c r="K42" s="66"/>
    </row>
    <row r="43" spans="1:11" s="23" customFormat="1" ht="113.25" customHeight="1" hidden="1">
      <c r="A43" s="2" t="s">
        <v>67</v>
      </c>
      <c r="B43" s="11" t="s">
        <v>68</v>
      </c>
      <c r="C43" s="8">
        <v>0</v>
      </c>
      <c r="D43" s="65">
        <v>0</v>
      </c>
      <c r="E43" s="66"/>
      <c r="F43" s="66">
        <f>SUM(75-E43)</f>
        <v>75</v>
      </c>
      <c r="G43" s="8">
        <v>0</v>
      </c>
      <c r="H43" s="65">
        <v>0</v>
      </c>
      <c r="I43" s="66"/>
      <c r="J43" s="66">
        <f t="shared" si="3"/>
        <v>100</v>
      </c>
      <c r="K43" s="66"/>
    </row>
    <row r="44" spans="1:11" ht="48" customHeight="1">
      <c r="A44" s="1" t="s">
        <v>69</v>
      </c>
      <c r="B44" s="22" t="s">
        <v>19</v>
      </c>
      <c r="C44" s="9">
        <f>SUM(C45:C53)</f>
        <v>6561.3</v>
      </c>
      <c r="D44" s="63">
        <f>SUM(D45:D53)</f>
        <v>6667.389999999999</v>
      </c>
      <c r="E44" s="64">
        <f>SUM(D44/C44)*100</f>
        <v>101.61690518647217</v>
      </c>
      <c r="F44" s="64">
        <f aca="true" t="shared" si="10" ref="F44:F74">SUM(100-E44)</f>
        <v>-1.6169051864721666</v>
      </c>
      <c r="G44" s="9">
        <f>SUM(G45:G53)</f>
        <v>6348</v>
      </c>
      <c r="H44" s="63">
        <f>SUM(H45:H53)</f>
        <v>6334.57</v>
      </c>
      <c r="I44" s="64">
        <f aca="true" t="shared" si="11" ref="I44:I54">SUM(H44/G44)*100</f>
        <v>99.78843730308759</v>
      </c>
      <c r="J44" s="64">
        <f t="shared" si="3"/>
        <v>0.21156269691240936</v>
      </c>
      <c r="K44" s="64">
        <f>SUM(H44/D44*100-100)</f>
        <v>-4.991758394214216</v>
      </c>
    </row>
    <row r="45" spans="1:11" ht="60.75" customHeight="1">
      <c r="A45" s="2" t="s">
        <v>188</v>
      </c>
      <c r="B45" s="11" t="s">
        <v>189</v>
      </c>
      <c r="C45" s="8">
        <v>3.1</v>
      </c>
      <c r="D45" s="65">
        <v>3.16</v>
      </c>
      <c r="E45" s="66">
        <f>SUM(D45/C45)*100</f>
        <v>101.93548387096773</v>
      </c>
      <c r="F45" s="66">
        <f t="shared" si="10"/>
        <v>-1.9354838709677296</v>
      </c>
      <c r="G45" s="8">
        <v>0</v>
      </c>
      <c r="H45" s="65">
        <v>0</v>
      </c>
      <c r="I45" s="66"/>
      <c r="J45" s="66"/>
      <c r="K45" s="66">
        <f aca="true" t="shared" si="12" ref="K45:K55">SUM(H45/D45*100-100)</f>
        <v>-100</v>
      </c>
    </row>
    <row r="46" spans="1:11" s="23" customFormat="1" ht="113.25" customHeight="1" hidden="1">
      <c r="A46" s="2" t="s">
        <v>70</v>
      </c>
      <c r="B46" s="11" t="s">
        <v>32</v>
      </c>
      <c r="C46" s="8">
        <v>0</v>
      </c>
      <c r="D46" s="65">
        <v>0</v>
      </c>
      <c r="E46" s="66"/>
      <c r="F46" s="66">
        <f t="shared" si="10"/>
        <v>100</v>
      </c>
      <c r="G46" s="8">
        <v>0</v>
      </c>
      <c r="H46" s="65">
        <v>0</v>
      </c>
      <c r="I46" s="66"/>
      <c r="J46" s="66">
        <f t="shared" si="3"/>
        <v>100</v>
      </c>
      <c r="K46" s="66"/>
    </row>
    <row r="47" spans="1:11" ht="95.25" customHeight="1">
      <c r="A47" s="2" t="s">
        <v>190</v>
      </c>
      <c r="B47" s="11" t="s">
        <v>191</v>
      </c>
      <c r="C47" s="8">
        <v>3300</v>
      </c>
      <c r="D47" s="65">
        <v>3386.82</v>
      </c>
      <c r="E47" s="66">
        <f aca="true" t="shared" si="13" ref="E47:E55">SUM(D47/C47)*100</f>
        <v>102.6309090909091</v>
      </c>
      <c r="F47" s="66">
        <f t="shared" si="10"/>
        <v>-2.6309090909090997</v>
      </c>
      <c r="G47" s="8">
        <v>2765</v>
      </c>
      <c r="H47" s="65">
        <v>2765.47</v>
      </c>
      <c r="I47" s="66">
        <f t="shared" si="11"/>
        <v>100.01699819168172</v>
      </c>
      <c r="J47" s="66">
        <f t="shared" si="3"/>
        <v>-0.01699819168172212</v>
      </c>
      <c r="K47" s="66">
        <f t="shared" si="12"/>
        <v>-18.346118187562382</v>
      </c>
    </row>
    <row r="48" spans="1:11" ht="113.25" customHeight="1" hidden="1">
      <c r="A48" s="2" t="s">
        <v>71</v>
      </c>
      <c r="B48" s="11" t="s">
        <v>26</v>
      </c>
      <c r="C48" s="8">
        <v>0</v>
      </c>
      <c r="D48" s="65">
        <v>0</v>
      </c>
      <c r="E48" s="66" t="e">
        <f t="shared" si="13"/>
        <v>#DIV/0!</v>
      </c>
      <c r="F48" s="66" t="e">
        <f t="shared" si="10"/>
        <v>#DIV/0!</v>
      </c>
      <c r="G48" s="8"/>
      <c r="H48" s="65"/>
      <c r="I48" s="66" t="e">
        <f t="shared" si="11"/>
        <v>#DIV/0!</v>
      </c>
      <c r="J48" s="66" t="e">
        <f t="shared" si="3"/>
        <v>#DIV/0!</v>
      </c>
      <c r="K48" s="66" t="e">
        <f t="shared" si="12"/>
        <v>#DIV/0!</v>
      </c>
    </row>
    <row r="49" spans="1:11" ht="87.75" customHeight="1">
      <c r="A49" s="2" t="s">
        <v>192</v>
      </c>
      <c r="B49" s="11" t="s">
        <v>193</v>
      </c>
      <c r="C49" s="8">
        <v>116.6</v>
      </c>
      <c r="D49" s="65">
        <v>117.78</v>
      </c>
      <c r="E49" s="66">
        <f t="shared" si="13"/>
        <v>101.01200686106347</v>
      </c>
      <c r="F49" s="66">
        <f t="shared" si="10"/>
        <v>-1.012006861063469</v>
      </c>
      <c r="G49" s="8">
        <v>220</v>
      </c>
      <c r="H49" s="65">
        <v>215.89</v>
      </c>
      <c r="I49" s="66">
        <f t="shared" si="11"/>
        <v>98.13181818181818</v>
      </c>
      <c r="J49" s="66">
        <f t="shared" si="3"/>
        <v>1.8681818181818244</v>
      </c>
      <c r="K49" s="66">
        <f t="shared" si="12"/>
        <v>83.29937170996772</v>
      </c>
    </row>
    <row r="50" spans="1:11" ht="89.25" customHeight="1">
      <c r="A50" s="2" t="s">
        <v>194</v>
      </c>
      <c r="B50" s="11" t="s">
        <v>195</v>
      </c>
      <c r="C50" s="8">
        <v>762</v>
      </c>
      <c r="D50" s="65">
        <v>744.2</v>
      </c>
      <c r="E50" s="66">
        <f t="shared" si="13"/>
        <v>97.66404199475066</v>
      </c>
      <c r="F50" s="66">
        <f t="shared" si="10"/>
        <v>2.3359580052493385</v>
      </c>
      <c r="G50" s="8">
        <v>670</v>
      </c>
      <c r="H50" s="65">
        <v>664.73</v>
      </c>
      <c r="I50" s="66">
        <f t="shared" si="11"/>
        <v>99.2134328358209</v>
      </c>
      <c r="J50" s="66">
        <f t="shared" si="3"/>
        <v>0.7865671641791039</v>
      </c>
      <c r="K50" s="66">
        <f t="shared" si="12"/>
        <v>-10.678581026605755</v>
      </c>
    </row>
    <row r="51" spans="1:11" ht="45.75" customHeight="1">
      <c r="A51" s="2" t="s">
        <v>196</v>
      </c>
      <c r="B51" s="11" t="s">
        <v>197</v>
      </c>
      <c r="C51" s="6">
        <v>844.6</v>
      </c>
      <c r="D51" s="65">
        <v>852.12</v>
      </c>
      <c r="E51" s="66">
        <f t="shared" si="13"/>
        <v>100.89036230168126</v>
      </c>
      <c r="F51" s="66">
        <f t="shared" si="10"/>
        <v>-0.8903623016812645</v>
      </c>
      <c r="G51" s="6">
        <v>1025</v>
      </c>
      <c r="H51" s="65">
        <v>1023.47</v>
      </c>
      <c r="I51" s="66">
        <f t="shared" si="11"/>
        <v>99.85073170731708</v>
      </c>
      <c r="J51" s="66">
        <f t="shared" si="3"/>
        <v>0.14926829268291897</v>
      </c>
      <c r="K51" s="66">
        <f t="shared" si="12"/>
        <v>20.108670140355827</v>
      </c>
    </row>
    <row r="52" spans="1:11" ht="135" customHeight="1">
      <c r="A52" s="2" t="s">
        <v>198</v>
      </c>
      <c r="B52" s="11" t="s">
        <v>199</v>
      </c>
      <c r="C52" s="6">
        <v>238</v>
      </c>
      <c r="D52" s="65">
        <v>238.37</v>
      </c>
      <c r="E52" s="66">
        <f t="shared" si="13"/>
        <v>100.15546218487394</v>
      </c>
      <c r="F52" s="66">
        <f t="shared" si="10"/>
        <v>-0.15546218487394015</v>
      </c>
      <c r="G52" s="6">
        <v>8</v>
      </c>
      <c r="H52" s="65">
        <v>8.29</v>
      </c>
      <c r="I52" s="66">
        <f t="shared" si="11"/>
        <v>103.62499999999999</v>
      </c>
      <c r="J52" s="66">
        <f t="shared" si="3"/>
        <v>-3.624999999999986</v>
      </c>
      <c r="K52" s="66">
        <f t="shared" si="12"/>
        <v>-96.5222133657759</v>
      </c>
    </row>
    <row r="53" spans="1:11" ht="91.5" customHeight="1">
      <c r="A53" s="2" t="s">
        <v>200</v>
      </c>
      <c r="B53" s="11" t="s">
        <v>201</v>
      </c>
      <c r="C53" s="6">
        <v>1297</v>
      </c>
      <c r="D53" s="65">
        <v>1324.94</v>
      </c>
      <c r="E53" s="66">
        <f t="shared" si="13"/>
        <v>102.15420200462606</v>
      </c>
      <c r="F53" s="66">
        <f t="shared" si="10"/>
        <v>-2.1542020046260575</v>
      </c>
      <c r="G53" s="6">
        <v>1660</v>
      </c>
      <c r="H53" s="65">
        <v>1656.72</v>
      </c>
      <c r="I53" s="66">
        <f t="shared" si="11"/>
        <v>99.80240963855422</v>
      </c>
      <c r="J53" s="66">
        <f t="shared" si="3"/>
        <v>0.19759036144577635</v>
      </c>
      <c r="K53" s="66">
        <f t="shared" si="12"/>
        <v>25.041133938140604</v>
      </c>
    </row>
    <row r="54" spans="1:11" ht="30" customHeight="1">
      <c r="A54" s="1" t="s">
        <v>72</v>
      </c>
      <c r="B54" s="22" t="s">
        <v>20</v>
      </c>
      <c r="C54" s="7">
        <f>SUM(C55:C58)</f>
        <v>45</v>
      </c>
      <c r="D54" s="63">
        <f>SUM(D55:D58)</f>
        <v>45.849999999999994</v>
      </c>
      <c r="E54" s="64">
        <f t="shared" si="13"/>
        <v>101.88888888888887</v>
      </c>
      <c r="F54" s="64">
        <f t="shared" si="10"/>
        <v>-1.8888888888888715</v>
      </c>
      <c r="G54" s="7">
        <f>SUM(G55:G58)</f>
        <v>85</v>
      </c>
      <c r="H54" s="63">
        <f>SUM(H55:H58)</f>
        <v>84.83999999999999</v>
      </c>
      <c r="I54" s="64">
        <f t="shared" si="11"/>
        <v>99.81176470588234</v>
      </c>
      <c r="J54" s="64">
        <f t="shared" si="3"/>
        <v>0.1882352941176606</v>
      </c>
      <c r="K54" s="64">
        <f t="shared" si="12"/>
        <v>85.03816793893128</v>
      </c>
    </row>
    <row r="55" spans="1:11" s="23" customFormat="1" ht="31.5" customHeight="1">
      <c r="A55" s="2" t="s">
        <v>73</v>
      </c>
      <c r="B55" s="11" t="s">
        <v>77</v>
      </c>
      <c r="C55" s="6">
        <v>24</v>
      </c>
      <c r="D55" s="65">
        <v>24.24</v>
      </c>
      <c r="E55" s="66">
        <f t="shared" si="13"/>
        <v>101</v>
      </c>
      <c r="F55" s="66">
        <f t="shared" si="10"/>
        <v>-1</v>
      </c>
      <c r="G55" s="6">
        <v>48.7</v>
      </c>
      <c r="H55" s="65">
        <v>48.62</v>
      </c>
      <c r="I55" s="66">
        <f>SUM(H55/G55)*100</f>
        <v>99.83572895277206</v>
      </c>
      <c r="J55" s="66">
        <f t="shared" si="3"/>
        <v>0.16427104722794184</v>
      </c>
      <c r="K55" s="66">
        <f t="shared" si="12"/>
        <v>100.57755775577556</v>
      </c>
    </row>
    <row r="56" spans="1:11" s="23" customFormat="1" ht="113.25" customHeight="1" hidden="1">
      <c r="A56" s="2" t="s">
        <v>74</v>
      </c>
      <c r="B56" s="11" t="s">
        <v>78</v>
      </c>
      <c r="C56" s="6">
        <v>0</v>
      </c>
      <c r="D56" s="65">
        <v>0</v>
      </c>
      <c r="E56" s="66"/>
      <c r="F56" s="66">
        <f t="shared" si="10"/>
        <v>100</v>
      </c>
      <c r="G56" s="6">
        <v>0</v>
      </c>
      <c r="H56" s="65">
        <v>0</v>
      </c>
      <c r="I56" s="66"/>
      <c r="J56" s="66">
        <f t="shared" si="3"/>
        <v>100</v>
      </c>
      <c r="K56" s="66"/>
    </row>
    <row r="57" spans="1:11" s="23" customFormat="1" ht="30" customHeight="1">
      <c r="A57" s="2" t="s">
        <v>75</v>
      </c>
      <c r="B57" s="11" t="s">
        <v>79</v>
      </c>
      <c r="C57" s="6">
        <v>20</v>
      </c>
      <c r="D57" s="65">
        <v>20.36</v>
      </c>
      <c r="E57" s="66">
        <f>SUM(D57/C57)*100</f>
        <v>101.8</v>
      </c>
      <c r="F57" s="66">
        <f t="shared" si="10"/>
        <v>-1.7999999999999972</v>
      </c>
      <c r="G57" s="6">
        <v>35.05</v>
      </c>
      <c r="H57" s="65">
        <v>34.98</v>
      </c>
      <c r="I57" s="66">
        <f>SUM(H57/G57)*100</f>
        <v>99.80028530670471</v>
      </c>
      <c r="J57" s="66">
        <f t="shared" si="3"/>
        <v>0.19971469329529157</v>
      </c>
      <c r="K57" s="66">
        <f>SUM(H57/D57*100-100)</f>
        <v>71.8074656188605</v>
      </c>
    </row>
    <row r="58" spans="1:11" s="23" customFormat="1" ht="30" customHeight="1">
      <c r="A58" s="2" t="s">
        <v>76</v>
      </c>
      <c r="B58" s="11" t="s">
        <v>80</v>
      </c>
      <c r="C58" s="6">
        <f>SUM(C59:C60)</f>
        <v>1</v>
      </c>
      <c r="D58" s="65">
        <f>SUM(D59:D60)</f>
        <v>1.25</v>
      </c>
      <c r="E58" s="66">
        <f>SUM(D58/C58)*100</f>
        <v>125</v>
      </c>
      <c r="F58" s="66">
        <f t="shared" si="10"/>
        <v>-25</v>
      </c>
      <c r="G58" s="6">
        <f>SUM(G59:G60)</f>
        <v>1.25</v>
      </c>
      <c r="H58" s="65">
        <f>SUM(H59:H60)</f>
        <v>1.24</v>
      </c>
      <c r="I58" s="66">
        <f>SUM(H58/G58)*100</f>
        <v>99.2</v>
      </c>
      <c r="J58" s="66">
        <f t="shared" si="3"/>
        <v>0.7999999999999972</v>
      </c>
      <c r="K58" s="66">
        <f>SUM(H58/D58*100-100)</f>
        <v>-0.7999999999999972</v>
      </c>
    </row>
    <row r="59" spans="1:11" s="23" customFormat="1" ht="30" customHeight="1">
      <c r="A59" s="2" t="s">
        <v>81</v>
      </c>
      <c r="B59" s="11" t="s">
        <v>83</v>
      </c>
      <c r="C59" s="6">
        <v>1</v>
      </c>
      <c r="D59" s="65">
        <v>1.25</v>
      </c>
      <c r="E59" s="66">
        <f>SUM(D59/C59)*100</f>
        <v>125</v>
      </c>
      <c r="F59" s="66">
        <f t="shared" si="10"/>
        <v>-25</v>
      </c>
      <c r="G59" s="6">
        <v>1.25</v>
      </c>
      <c r="H59" s="65">
        <v>1.24</v>
      </c>
      <c r="I59" s="66">
        <f>SUM(H59/G59)*100</f>
        <v>99.2</v>
      </c>
      <c r="J59" s="66">
        <f t="shared" si="3"/>
        <v>0.7999999999999972</v>
      </c>
      <c r="K59" s="66">
        <f>SUM(H59/D59*100-100)</f>
        <v>-0.7999999999999972</v>
      </c>
    </row>
    <row r="60" spans="1:11" s="23" customFormat="1" ht="113.25" customHeight="1" hidden="1">
      <c r="A60" s="2" t="s">
        <v>154</v>
      </c>
      <c r="B60" s="11" t="s">
        <v>83</v>
      </c>
      <c r="C60" s="6">
        <v>0</v>
      </c>
      <c r="D60" s="65">
        <v>0</v>
      </c>
      <c r="E60" s="66"/>
      <c r="F60" s="66">
        <f t="shared" si="10"/>
        <v>100</v>
      </c>
      <c r="G60" s="6">
        <v>0</v>
      </c>
      <c r="H60" s="65">
        <v>0</v>
      </c>
      <c r="I60" s="66"/>
      <c r="J60" s="66">
        <f t="shared" si="3"/>
        <v>100</v>
      </c>
      <c r="K60" s="66"/>
    </row>
    <row r="61" spans="1:11" s="23" customFormat="1" ht="113.25" customHeight="1" hidden="1">
      <c r="A61" s="2" t="s">
        <v>82</v>
      </c>
      <c r="B61" s="11" t="s">
        <v>83</v>
      </c>
      <c r="C61" s="6">
        <v>0</v>
      </c>
      <c r="D61" s="65">
        <v>0</v>
      </c>
      <c r="E61" s="66"/>
      <c r="F61" s="66">
        <f t="shared" si="10"/>
        <v>100</v>
      </c>
      <c r="G61" s="6">
        <v>0</v>
      </c>
      <c r="H61" s="65">
        <v>0</v>
      </c>
      <c r="I61" s="66"/>
      <c r="J61" s="66">
        <f t="shared" si="3"/>
        <v>100</v>
      </c>
      <c r="K61" s="66"/>
    </row>
    <row r="62" spans="1:11" ht="27" customHeight="1">
      <c r="A62" s="1" t="s">
        <v>84</v>
      </c>
      <c r="B62" s="22" t="s">
        <v>25</v>
      </c>
      <c r="C62" s="7">
        <f>SUM(C63:C64)</f>
        <v>503.2</v>
      </c>
      <c r="D62" s="63">
        <f>SUM(D63:D64)</f>
        <v>624.52</v>
      </c>
      <c r="E62" s="64">
        <f>SUM(D62/C62)*100</f>
        <v>124.10969793322735</v>
      </c>
      <c r="F62" s="64">
        <f t="shared" si="10"/>
        <v>-24.109697933227352</v>
      </c>
      <c r="G62" s="7">
        <f>SUM(G63:G64)</f>
        <v>976</v>
      </c>
      <c r="H62" s="63">
        <f>SUM(H63:H64)</f>
        <v>969.58</v>
      </c>
      <c r="I62" s="64">
        <f>SUM(H62/G62)*100</f>
        <v>99.3422131147541</v>
      </c>
      <c r="J62" s="64">
        <f t="shared" si="3"/>
        <v>0.6577868852458977</v>
      </c>
      <c r="K62" s="64">
        <f aca="true" t="shared" si="14" ref="K62:K67">SUM(H62/D62*100-100)</f>
        <v>55.25203356177545</v>
      </c>
    </row>
    <row r="63" spans="1:11" ht="113.25" customHeight="1" hidden="1">
      <c r="A63" s="2" t="s">
        <v>30</v>
      </c>
      <c r="B63" s="11" t="s">
        <v>31</v>
      </c>
      <c r="C63" s="6">
        <v>0</v>
      </c>
      <c r="D63" s="65">
        <v>0</v>
      </c>
      <c r="E63" s="66"/>
      <c r="F63" s="66">
        <f t="shared" si="10"/>
        <v>100</v>
      </c>
      <c r="G63" s="6">
        <v>0</v>
      </c>
      <c r="H63" s="65">
        <v>0</v>
      </c>
      <c r="I63" s="66"/>
      <c r="J63" s="66">
        <f t="shared" si="3"/>
        <v>100</v>
      </c>
      <c r="K63" s="66" t="e">
        <f t="shared" si="14"/>
        <v>#DIV/0!</v>
      </c>
    </row>
    <row r="64" spans="1:11" ht="34.5" customHeight="1">
      <c r="A64" s="2" t="s">
        <v>202</v>
      </c>
      <c r="B64" s="11" t="s">
        <v>203</v>
      </c>
      <c r="C64" s="6">
        <v>503.2</v>
      </c>
      <c r="D64" s="65">
        <v>624.52</v>
      </c>
      <c r="E64" s="66">
        <f>SUM(D64/C64)*100</f>
        <v>124.10969793322735</v>
      </c>
      <c r="F64" s="66">
        <f t="shared" si="10"/>
        <v>-24.109697933227352</v>
      </c>
      <c r="G64" s="6">
        <v>976</v>
      </c>
      <c r="H64" s="65">
        <v>969.58</v>
      </c>
      <c r="I64" s="66">
        <f>SUM(H64/G64)*100</f>
        <v>99.3422131147541</v>
      </c>
      <c r="J64" s="66">
        <f t="shared" si="3"/>
        <v>0.6577868852458977</v>
      </c>
      <c r="K64" s="66">
        <f t="shared" si="14"/>
        <v>55.25203356177545</v>
      </c>
    </row>
    <row r="65" spans="1:11" ht="102.75" customHeight="1">
      <c r="A65" s="1" t="s">
        <v>204</v>
      </c>
      <c r="B65" s="22" t="s">
        <v>299</v>
      </c>
      <c r="C65" s="7">
        <v>898</v>
      </c>
      <c r="D65" s="63">
        <v>931.21</v>
      </c>
      <c r="E65" s="64">
        <f>SUM(D65/C65)*100</f>
        <v>103.69821826280624</v>
      </c>
      <c r="F65" s="64">
        <f t="shared" si="10"/>
        <v>-3.698218262806236</v>
      </c>
      <c r="G65" s="7">
        <v>1020</v>
      </c>
      <c r="H65" s="63">
        <v>1019.72</v>
      </c>
      <c r="I65" s="64">
        <f>SUM(H65/G65)*100</f>
        <v>99.97254901960785</v>
      </c>
      <c r="J65" s="64">
        <f t="shared" si="3"/>
        <v>0.027450980392146107</v>
      </c>
      <c r="K65" s="64">
        <f t="shared" si="14"/>
        <v>9.504837791690377</v>
      </c>
    </row>
    <row r="66" spans="1:11" ht="77.25" customHeight="1">
      <c r="A66" s="1" t="s">
        <v>205</v>
      </c>
      <c r="B66" s="22" t="s">
        <v>37</v>
      </c>
      <c r="C66" s="7">
        <v>967</v>
      </c>
      <c r="D66" s="63">
        <v>971.68</v>
      </c>
      <c r="E66" s="64">
        <f>SUM(D66/C66)*100</f>
        <v>100.48397104446742</v>
      </c>
      <c r="F66" s="64">
        <f t="shared" si="10"/>
        <v>-0.4839710444674239</v>
      </c>
      <c r="G66" s="7">
        <v>830</v>
      </c>
      <c r="H66" s="63">
        <v>832.48</v>
      </c>
      <c r="I66" s="64">
        <f>SUM(H66/G66)*100</f>
        <v>100.29879518072289</v>
      </c>
      <c r="J66" s="64">
        <f t="shared" si="3"/>
        <v>-0.298795180722891</v>
      </c>
      <c r="K66" s="64">
        <f t="shared" si="14"/>
        <v>-14.325703935451997</v>
      </c>
    </row>
    <row r="67" spans="1:11" ht="113.25" customHeight="1" hidden="1">
      <c r="A67" s="1" t="s">
        <v>85</v>
      </c>
      <c r="B67" s="22" t="s">
        <v>27</v>
      </c>
      <c r="C67" s="7">
        <v>0</v>
      </c>
      <c r="D67" s="63">
        <v>0</v>
      </c>
      <c r="E67" s="64" t="e">
        <f>SUM(D67/C67)*100</f>
        <v>#DIV/0!</v>
      </c>
      <c r="F67" s="64" t="e">
        <f t="shared" si="10"/>
        <v>#DIV/0!</v>
      </c>
      <c r="G67" s="7">
        <v>0</v>
      </c>
      <c r="H67" s="63">
        <v>0</v>
      </c>
      <c r="I67" s="64" t="e">
        <f>SUM(H67/G67)*100</f>
        <v>#DIV/0!</v>
      </c>
      <c r="J67" s="64" t="e">
        <f t="shared" si="3"/>
        <v>#DIV/0!</v>
      </c>
      <c r="K67" s="64" t="e">
        <f t="shared" si="14"/>
        <v>#DIV/0!</v>
      </c>
    </row>
    <row r="68" spans="1:11" ht="72" customHeight="1">
      <c r="A68" s="1" t="s">
        <v>206</v>
      </c>
      <c r="B68" s="22" t="s">
        <v>207</v>
      </c>
      <c r="C68" s="7">
        <v>36</v>
      </c>
      <c r="D68" s="63">
        <v>35.96</v>
      </c>
      <c r="E68" s="64">
        <f>SUM(D68/C68)*100</f>
        <v>99.8888888888889</v>
      </c>
      <c r="F68" s="64">
        <f t="shared" si="10"/>
        <v>0.11111111111110006</v>
      </c>
      <c r="G68" s="7">
        <v>35</v>
      </c>
      <c r="H68" s="63">
        <v>34.45</v>
      </c>
      <c r="I68" s="64">
        <f>SUM(H68/G68)*100</f>
        <v>98.42857142857143</v>
      </c>
      <c r="J68" s="64">
        <f t="shared" si="3"/>
        <v>1.5714285714285694</v>
      </c>
      <c r="K68" s="64">
        <f>SUM(H68/D68*100-100)</f>
        <v>-4.199110122358178</v>
      </c>
    </row>
    <row r="69" spans="1:11" ht="23.25" customHeight="1">
      <c r="A69" s="13" t="s">
        <v>86</v>
      </c>
      <c r="B69" s="14" t="s">
        <v>21</v>
      </c>
      <c r="C69" s="9">
        <f>SUM(C70:C91)</f>
        <v>509.00000000000006</v>
      </c>
      <c r="D69" s="63">
        <f>SUM(D70:D91)-0.01</f>
        <v>516.36</v>
      </c>
      <c r="E69" s="64">
        <f aca="true" t="shared" si="15" ref="E69:E78">SUM(D69/C69)*100</f>
        <v>101.4459724950884</v>
      </c>
      <c r="F69" s="64">
        <f t="shared" si="10"/>
        <v>-1.445972495088398</v>
      </c>
      <c r="G69" s="9">
        <f>SUM(G70:G91)</f>
        <v>751</v>
      </c>
      <c r="H69" s="63">
        <f>SUM(H70:H91)+0.01</f>
        <v>747.2299999999999</v>
      </c>
      <c r="I69" s="64">
        <f aca="true" t="shared" si="16" ref="I69:I78">SUM(H69/G69)*100</f>
        <v>99.49800266311584</v>
      </c>
      <c r="J69" s="64">
        <f t="shared" si="3"/>
        <v>0.501997336884159</v>
      </c>
      <c r="K69" s="64">
        <f>SUM(H69/D69*100-100)</f>
        <v>44.71105430319932</v>
      </c>
    </row>
    <row r="70" spans="1:11" s="23" customFormat="1" ht="90.75" customHeight="1">
      <c r="A70" s="15" t="s">
        <v>117</v>
      </c>
      <c r="B70" s="16" t="s">
        <v>295</v>
      </c>
      <c r="C70" s="8">
        <v>8.9</v>
      </c>
      <c r="D70" s="65">
        <v>8.86</v>
      </c>
      <c r="E70" s="66">
        <f t="shared" si="15"/>
        <v>99.5505617977528</v>
      </c>
      <c r="F70" s="66">
        <f t="shared" si="10"/>
        <v>0.4494382022471939</v>
      </c>
      <c r="G70" s="8">
        <v>8.1</v>
      </c>
      <c r="H70" s="65">
        <v>8.11</v>
      </c>
      <c r="I70" s="66">
        <f t="shared" si="16"/>
        <v>100.12345679012344</v>
      </c>
      <c r="J70" s="66">
        <f t="shared" si="3"/>
        <v>-0.12345679012344135</v>
      </c>
      <c r="K70" s="66">
        <f>SUM(H70/D70*100-100)</f>
        <v>-8.465011286681715</v>
      </c>
    </row>
    <row r="71" spans="1:11" s="23" customFormat="1" ht="120" customHeight="1">
      <c r="A71" s="15" t="s">
        <v>118</v>
      </c>
      <c r="B71" s="16" t="s">
        <v>296</v>
      </c>
      <c r="C71" s="8">
        <v>11.5</v>
      </c>
      <c r="D71" s="65">
        <v>11.76</v>
      </c>
      <c r="E71" s="66">
        <f t="shared" si="15"/>
        <v>102.26086956521738</v>
      </c>
      <c r="F71" s="66">
        <f t="shared" si="10"/>
        <v>-2.2608695652173765</v>
      </c>
      <c r="G71" s="8">
        <v>21.9</v>
      </c>
      <c r="H71" s="65">
        <v>21.81</v>
      </c>
      <c r="I71" s="66">
        <f t="shared" si="16"/>
        <v>99.58904109589041</v>
      </c>
      <c r="J71" s="66">
        <f aca="true" t="shared" si="17" ref="J71:J134">SUM(100-I71)</f>
        <v>0.41095890410959157</v>
      </c>
      <c r="K71" s="66">
        <f>SUM(H71/D71*100-100)</f>
        <v>85.4591836734694</v>
      </c>
    </row>
    <row r="72" spans="1:11" s="23" customFormat="1" ht="90" customHeight="1">
      <c r="A72" s="15" t="s">
        <v>119</v>
      </c>
      <c r="B72" s="16" t="s">
        <v>297</v>
      </c>
      <c r="C72" s="8">
        <v>12.5</v>
      </c>
      <c r="D72" s="65">
        <v>12.42</v>
      </c>
      <c r="E72" s="66">
        <f t="shared" si="15"/>
        <v>99.36</v>
      </c>
      <c r="F72" s="66">
        <f t="shared" si="10"/>
        <v>0.6400000000000006</v>
      </c>
      <c r="G72" s="8">
        <v>21.5</v>
      </c>
      <c r="H72" s="65">
        <v>21.16</v>
      </c>
      <c r="I72" s="66">
        <f t="shared" si="16"/>
        <v>98.4186046511628</v>
      </c>
      <c r="J72" s="66">
        <f t="shared" si="17"/>
        <v>1.581395348837205</v>
      </c>
      <c r="K72" s="66">
        <f>SUM(H72/D72*100-100)</f>
        <v>70.37037037037038</v>
      </c>
    </row>
    <row r="73" spans="1:11" s="23" customFormat="1" ht="113.25" customHeight="1" hidden="1">
      <c r="A73" s="15" t="s">
        <v>144</v>
      </c>
      <c r="B73" s="16" t="s">
        <v>155</v>
      </c>
      <c r="C73" s="8">
        <v>0</v>
      </c>
      <c r="D73" s="65">
        <v>0</v>
      </c>
      <c r="E73" s="66"/>
      <c r="F73" s="66">
        <f t="shared" si="10"/>
        <v>100</v>
      </c>
      <c r="G73" s="8">
        <v>0</v>
      </c>
      <c r="H73" s="65">
        <v>0</v>
      </c>
      <c r="I73" s="66"/>
      <c r="J73" s="66">
        <f t="shared" si="17"/>
        <v>100</v>
      </c>
      <c r="K73" s="66"/>
    </row>
    <row r="74" spans="1:11" s="23" customFormat="1" ht="108" customHeight="1">
      <c r="A74" s="15" t="s">
        <v>145</v>
      </c>
      <c r="B74" s="16" t="s">
        <v>156</v>
      </c>
      <c r="C74" s="8">
        <v>8.7</v>
      </c>
      <c r="D74" s="65">
        <v>8</v>
      </c>
      <c r="E74" s="66">
        <f t="shared" si="15"/>
        <v>91.95402298850576</v>
      </c>
      <c r="F74" s="66">
        <f t="shared" si="10"/>
        <v>8.045977011494244</v>
      </c>
      <c r="G74" s="8">
        <v>12</v>
      </c>
      <c r="H74" s="65">
        <v>11</v>
      </c>
      <c r="I74" s="66">
        <f t="shared" si="16"/>
        <v>91.66666666666666</v>
      </c>
      <c r="J74" s="66">
        <f t="shared" si="17"/>
        <v>8.333333333333343</v>
      </c>
      <c r="K74" s="66">
        <f>SUM(H74/D74*100-100)</f>
        <v>37.5</v>
      </c>
    </row>
    <row r="75" spans="1:11" s="23" customFormat="1" ht="104.25" customHeight="1">
      <c r="A75" s="15" t="s">
        <v>146</v>
      </c>
      <c r="B75" s="16" t="s">
        <v>157</v>
      </c>
      <c r="C75" s="8">
        <v>2.4</v>
      </c>
      <c r="D75" s="65">
        <v>2.42</v>
      </c>
      <c r="E75" s="66">
        <f>SUM(D75/C75)*100</f>
        <v>100.83333333333333</v>
      </c>
      <c r="F75" s="66">
        <f>SUM(100-E75)</f>
        <v>-0.8333333333333286</v>
      </c>
      <c r="G75" s="8">
        <v>0</v>
      </c>
      <c r="H75" s="65">
        <v>0</v>
      </c>
      <c r="I75" s="66"/>
      <c r="J75" s="66"/>
      <c r="K75" s="66">
        <f>SUM(H75/D75*100-100)</f>
        <v>-100</v>
      </c>
    </row>
    <row r="76" spans="1:11" s="23" customFormat="1" ht="113.25" customHeight="1" hidden="1">
      <c r="A76" s="15" t="s">
        <v>147</v>
      </c>
      <c r="B76" s="16" t="s">
        <v>158</v>
      </c>
      <c r="C76" s="8">
        <v>0</v>
      </c>
      <c r="D76" s="65">
        <v>0</v>
      </c>
      <c r="E76" s="66"/>
      <c r="F76" s="66"/>
      <c r="G76" s="8">
        <v>0</v>
      </c>
      <c r="H76" s="65">
        <v>0</v>
      </c>
      <c r="I76" s="66" t="e">
        <f>SUM(H76/G76)*100</f>
        <v>#DIV/0!</v>
      </c>
      <c r="J76" s="66" t="e">
        <f t="shared" si="17"/>
        <v>#DIV/0!</v>
      </c>
      <c r="K76" s="66"/>
    </row>
    <row r="77" spans="1:11" s="23" customFormat="1" ht="120.75" customHeight="1">
      <c r="A77" s="15" t="s">
        <v>148</v>
      </c>
      <c r="B77" s="16" t="s">
        <v>159</v>
      </c>
      <c r="C77" s="8">
        <v>2.2</v>
      </c>
      <c r="D77" s="65">
        <v>2.22</v>
      </c>
      <c r="E77" s="66">
        <f t="shared" si="15"/>
        <v>100.9090909090909</v>
      </c>
      <c r="F77" s="66">
        <f aca="true" t="shared" si="18" ref="F77:F104">SUM(100-E77)</f>
        <v>-0.9090909090909065</v>
      </c>
      <c r="G77" s="8">
        <v>2.6</v>
      </c>
      <c r="H77" s="65">
        <v>2.5</v>
      </c>
      <c r="I77" s="66">
        <f t="shared" si="16"/>
        <v>96.15384615384615</v>
      </c>
      <c r="J77" s="66">
        <f t="shared" si="17"/>
        <v>3.846153846153854</v>
      </c>
      <c r="K77" s="66">
        <f>SUM(H77/D77*100-100)</f>
        <v>12.612612612612594</v>
      </c>
    </row>
    <row r="78" spans="1:11" s="23" customFormat="1" ht="147.75" customHeight="1">
      <c r="A78" s="15" t="s">
        <v>120</v>
      </c>
      <c r="B78" s="16" t="s">
        <v>129</v>
      </c>
      <c r="C78" s="8">
        <v>5.2</v>
      </c>
      <c r="D78" s="65">
        <v>5.2</v>
      </c>
      <c r="E78" s="66">
        <f t="shared" si="15"/>
        <v>100</v>
      </c>
      <c r="F78" s="66">
        <f t="shared" si="18"/>
        <v>0</v>
      </c>
      <c r="G78" s="8">
        <v>1.3</v>
      </c>
      <c r="H78" s="65">
        <v>1.2</v>
      </c>
      <c r="I78" s="66">
        <f t="shared" si="16"/>
        <v>92.3076923076923</v>
      </c>
      <c r="J78" s="66">
        <f t="shared" si="17"/>
        <v>7.692307692307693</v>
      </c>
      <c r="K78" s="66">
        <f>SUM(H78/D78*100-100)</f>
        <v>-76.92307692307692</v>
      </c>
    </row>
    <row r="79" spans="1:11" s="23" customFormat="1" ht="113.25" customHeight="1" hidden="1">
      <c r="A79" s="15" t="s">
        <v>121</v>
      </c>
      <c r="B79" s="16" t="s">
        <v>130</v>
      </c>
      <c r="C79" s="8">
        <v>0</v>
      </c>
      <c r="D79" s="65">
        <v>0</v>
      </c>
      <c r="E79" s="66"/>
      <c r="F79" s="66">
        <f t="shared" si="18"/>
        <v>100</v>
      </c>
      <c r="G79" s="8">
        <v>0</v>
      </c>
      <c r="H79" s="65">
        <v>0</v>
      </c>
      <c r="I79" s="66"/>
      <c r="J79" s="66">
        <f t="shared" si="17"/>
        <v>100</v>
      </c>
      <c r="K79" s="66"/>
    </row>
    <row r="80" spans="1:11" s="23" customFormat="1" ht="108" customHeight="1">
      <c r="A80" s="15" t="s">
        <v>149</v>
      </c>
      <c r="B80" s="16" t="s">
        <v>160</v>
      </c>
      <c r="C80" s="8">
        <v>2.8</v>
      </c>
      <c r="D80" s="65">
        <v>2.54</v>
      </c>
      <c r="E80" s="66">
        <f>SUM(D80/C80)*100</f>
        <v>90.71428571428572</v>
      </c>
      <c r="F80" s="66">
        <f t="shared" si="18"/>
        <v>9.285714285714278</v>
      </c>
      <c r="G80" s="8">
        <v>2.6</v>
      </c>
      <c r="H80" s="65">
        <v>2.63</v>
      </c>
      <c r="I80" s="66">
        <f>SUM(H80/G80)*100</f>
        <v>101.15384615384615</v>
      </c>
      <c r="J80" s="66">
        <f t="shared" si="17"/>
        <v>-1.1538461538461462</v>
      </c>
      <c r="K80" s="66">
        <f>SUM(H80/D80*100-100)</f>
        <v>3.5433070866141634</v>
      </c>
    </row>
    <row r="81" spans="1:11" s="23" customFormat="1" ht="96.75" customHeight="1">
      <c r="A81" s="15" t="s">
        <v>150</v>
      </c>
      <c r="B81" s="16" t="s">
        <v>161</v>
      </c>
      <c r="C81" s="8">
        <v>69.5</v>
      </c>
      <c r="D81" s="65">
        <v>68.74</v>
      </c>
      <c r="E81" s="66">
        <f>SUM(D81/C81)*100</f>
        <v>98.90647482014387</v>
      </c>
      <c r="F81" s="66">
        <f t="shared" si="18"/>
        <v>1.0935251798561296</v>
      </c>
      <c r="G81" s="8">
        <v>272.2</v>
      </c>
      <c r="H81" s="65">
        <v>271.7</v>
      </c>
      <c r="I81" s="66">
        <f>SUM(H81/G81)*100</f>
        <v>99.81631153563556</v>
      </c>
      <c r="J81" s="66">
        <f t="shared" si="17"/>
        <v>0.18368846436443675</v>
      </c>
      <c r="K81" s="66">
        <f>SUM(H81/D81*100-100)</f>
        <v>295.2574919988362</v>
      </c>
    </row>
    <row r="82" spans="1:11" s="23" customFormat="1" ht="113.25" customHeight="1" hidden="1">
      <c r="A82" s="15" t="s">
        <v>122</v>
      </c>
      <c r="B82" s="16" t="s">
        <v>131</v>
      </c>
      <c r="C82" s="8">
        <v>0</v>
      </c>
      <c r="D82" s="65">
        <v>0</v>
      </c>
      <c r="E82" s="66"/>
      <c r="F82" s="66">
        <f t="shared" si="18"/>
        <v>100</v>
      </c>
      <c r="G82" s="8">
        <v>0</v>
      </c>
      <c r="H82" s="65">
        <v>0</v>
      </c>
      <c r="I82" s="66"/>
      <c r="J82" s="66">
        <f t="shared" si="17"/>
        <v>100</v>
      </c>
      <c r="K82" s="66"/>
    </row>
    <row r="83" spans="1:11" s="23" customFormat="1" ht="121.5" customHeight="1">
      <c r="A83" s="15" t="s">
        <v>123</v>
      </c>
      <c r="B83" s="16" t="s">
        <v>283</v>
      </c>
      <c r="C83" s="8">
        <v>123.4</v>
      </c>
      <c r="D83" s="65">
        <v>119.53</v>
      </c>
      <c r="E83" s="66">
        <f>SUM(D83/C83)*100</f>
        <v>96.86385737439221</v>
      </c>
      <c r="F83" s="66">
        <f t="shared" si="18"/>
        <v>3.136142625607789</v>
      </c>
      <c r="G83" s="8">
        <v>121.3</v>
      </c>
      <c r="H83" s="65">
        <v>120.82</v>
      </c>
      <c r="I83" s="66">
        <f>SUM(H83/G83)*100</f>
        <v>99.60428689200329</v>
      </c>
      <c r="J83" s="66">
        <f t="shared" si="17"/>
        <v>0.39571310799671267</v>
      </c>
      <c r="K83" s="66">
        <f>SUM(H83/D83*100-100)</f>
        <v>1.0792269723082057</v>
      </c>
    </row>
    <row r="84" spans="1:11" s="23" customFormat="1" ht="113.25" customHeight="1" hidden="1">
      <c r="A84" s="15" t="s">
        <v>124</v>
      </c>
      <c r="B84" s="16" t="s">
        <v>132</v>
      </c>
      <c r="C84" s="8">
        <v>0</v>
      </c>
      <c r="D84" s="65">
        <v>0</v>
      </c>
      <c r="E84" s="66"/>
      <c r="F84" s="66">
        <f t="shared" si="18"/>
        <v>100</v>
      </c>
      <c r="G84" s="8">
        <v>0</v>
      </c>
      <c r="H84" s="65">
        <v>0</v>
      </c>
      <c r="I84" s="66"/>
      <c r="J84" s="66">
        <f t="shared" si="17"/>
        <v>100</v>
      </c>
      <c r="K84" s="66"/>
    </row>
    <row r="85" spans="1:11" s="23" customFormat="1" ht="60" customHeight="1">
      <c r="A85" s="15" t="s">
        <v>125</v>
      </c>
      <c r="B85" s="16" t="s">
        <v>133</v>
      </c>
      <c r="C85" s="8">
        <v>6.2</v>
      </c>
      <c r="D85" s="65">
        <v>6.18</v>
      </c>
      <c r="E85" s="66">
        <f aca="true" t="shared" si="19" ref="E85:E91">SUM(D85/C85)*100</f>
        <v>99.6774193548387</v>
      </c>
      <c r="F85" s="66">
        <f t="shared" si="18"/>
        <v>0.32258064516129537</v>
      </c>
      <c r="G85" s="8">
        <v>28</v>
      </c>
      <c r="H85" s="65">
        <v>27.11</v>
      </c>
      <c r="I85" s="66">
        <f aca="true" t="shared" si="20" ref="I85:I91">SUM(H85/G85)*100</f>
        <v>96.82142857142857</v>
      </c>
      <c r="J85" s="66">
        <f t="shared" si="17"/>
        <v>3.1785714285714306</v>
      </c>
      <c r="K85" s="66">
        <f aca="true" t="shared" si="21" ref="K85:K91">SUM(H85/D85*100-100)</f>
        <v>338.673139158576</v>
      </c>
    </row>
    <row r="86" spans="1:11" s="23" customFormat="1" ht="93.75" customHeight="1">
      <c r="A86" s="15" t="s">
        <v>284</v>
      </c>
      <c r="B86" s="16" t="s">
        <v>289</v>
      </c>
      <c r="C86" s="8">
        <v>0.3</v>
      </c>
      <c r="D86" s="65">
        <v>0.37</v>
      </c>
      <c r="E86" s="66">
        <f>SUM(D86/C86)*100</f>
        <v>123.33333333333334</v>
      </c>
      <c r="F86" s="66">
        <f t="shared" si="18"/>
        <v>-23.333333333333343</v>
      </c>
      <c r="G86" s="8">
        <v>3.7</v>
      </c>
      <c r="H86" s="65">
        <v>3.69</v>
      </c>
      <c r="I86" s="66">
        <f>SUM(H86/G86)*100</f>
        <v>99.72972972972973</v>
      </c>
      <c r="J86" s="66">
        <f t="shared" si="17"/>
        <v>0.2702702702702737</v>
      </c>
      <c r="K86" s="66">
        <f>SUM(H86/D86*100-100)</f>
        <v>897.2972972972974</v>
      </c>
    </row>
    <row r="87" spans="1:11" s="23" customFormat="1" ht="83.25" customHeight="1">
      <c r="A87" s="15" t="s">
        <v>208</v>
      </c>
      <c r="B87" s="16" t="s">
        <v>209</v>
      </c>
      <c r="C87" s="8">
        <v>35.5</v>
      </c>
      <c r="D87" s="65">
        <v>48.29</v>
      </c>
      <c r="E87" s="66">
        <f t="shared" si="19"/>
        <v>136.0281690140845</v>
      </c>
      <c r="F87" s="66">
        <f t="shared" si="18"/>
        <v>-36.02816901408451</v>
      </c>
      <c r="G87" s="8">
        <v>43</v>
      </c>
      <c r="H87" s="65">
        <v>43.01</v>
      </c>
      <c r="I87" s="66">
        <f t="shared" si="20"/>
        <v>100.02325581395348</v>
      </c>
      <c r="J87" s="66">
        <f t="shared" si="17"/>
        <v>-0.023255813953483084</v>
      </c>
      <c r="K87" s="66">
        <f t="shared" si="21"/>
        <v>-10.933940774487468</v>
      </c>
    </row>
    <row r="88" spans="1:11" s="23" customFormat="1" ht="75" customHeight="1">
      <c r="A88" s="15" t="s">
        <v>126</v>
      </c>
      <c r="B88" s="16" t="s">
        <v>134</v>
      </c>
      <c r="C88" s="8">
        <v>48.3</v>
      </c>
      <c r="D88" s="65">
        <v>48.6</v>
      </c>
      <c r="E88" s="66">
        <f t="shared" si="19"/>
        <v>100.62111801242237</v>
      </c>
      <c r="F88" s="66">
        <f t="shared" si="18"/>
        <v>-0.6211180124223716</v>
      </c>
      <c r="G88" s="8">
        <v>26.3</v>
      </c>
      <c r="H88" s="65">
        <v>25.56</v>
      </c>
      <c r="I88" s="66">
        <f t="shared" si="20"/>
        <v>97.18631178707223</v>
      </c>
      <c r="J88" s="66">
        <f t="shared" si="17"/>
        <v>2.8136882129277723</v>
      </c>
      <c r="K88" s="66">
        <f t="shared" si="21"/>
        <v>-47.40740740740741</v>
      </c>
    </row>
    <row r="89" spans="1:11" s="23" customFormat="1" ht="90.75" customHeight="1">
      <c r="A89" s="15" t="s">
        <v>127</v>
      </c>
      <c r="B89" s="16" t="s">
        <v>135</v>
      </c>
      <c r="C89" s="8">
        <v>2</v>
      </c>
      <c r="D89" s="65">
        <v>1.93</v>
      </c>
      <c r="E89" s="66">
        <f t="shared" si="19"/>
        <v>96.5</v>
      </c>
      <c r="F89" s="66">
        <f t="shared" si="18"/>
        <v>3.5</v>
      </c>
      <c r="G89" s="8">
        <v>0.5</v>
      </c>
      <c r="H89" s="65">
        <v>0.5</v>
      </c>
      <c r="I89" s="66">
        <f t="shared" si="20"/>
        <v>100</v>
      </c>
      <c r="J89" s="66">
        <f t="shared" si="17"/>
        <v>0</v>
      </c>
      <c r="K89" s="66">
        <f t="shared" si="21"/>
        <v>-74.09326424870466</v>
      </c>
    </row>
    <row r="90" spans="1:11" s="23" customFormat="1" ht="105" customHeight="1">
      <c r="A90" s="15" t="s">
        <v>128</v>
      </c>
      <c r="B90" s="16" t="s">
        <v>136</v>
      </c>
      <c r="C90" s="8">
        <v>167.5</v>
      </c>
      <c r="D90" s="65">
        <v>167.28</v>
      </c>
      <c r="E90" s="66">
        <f t="shared" si="19"/>
        <v>99.86865671641792</v>
      </c>
      <c r="F90" s="66">
        <f t="shared" si="18"/>
        <v>0.13134328358208336</v>
      </c>
      <c r="G90" s="8">
        <v>104</v>
      </c>
      <c r="H90" s="65">
        <v>104.01</v>
      </c>
      <c r="I90" s="66">
        <f t="shared" si="20"/>
        <v>100.00961538461539</v>
      </c>
      <c r="J90" s="66">
        <f t="shared" si="17"/>
        <v>-0.009615384615386802</v>
      </c>
      <c r="K90" s="66">
        <f t="shared" si="21"/>
        <v>-37.822812051649926</v>
      </c>
    </row>
    <row r="91" spans="1:11" s="23" customFormat="1" ht="81" customHeight="1">
      <c r="A91" s="15" t="s">
        <v>210</v>
      </c>
      <c r="B91" s="16" t="s">
        <v>211</v>
      </c>
      <c r="C91" s="8">
        <v>2.1</v>
      </c>
      <c r="D91" s="65">
        <v>2.03</v>
      </c>
      <c r="E91" s="66">
        <f t="shared" si="19"/>
        <v>96.66666666666666</v>
      </c>
      <c r="F91" s="66">
        <f t="shared" si="18"/>
        <v>3.333333333333343</v>
      </c>
      <c r="G91" s="8">
        <v>82</v>
      </c>
      <c r="H91" s="65">
        <v>82.41</v>
      </c>
      <c r="I91" s="66">
        <f t="shared" si="20"/>
        <v>100.49999999999999</v>
      </c>
      <c r="J91" s="66">
        <f t="shared" si="17"/>
        <v>-0.4999999999999858</v>
      </c>
      <c r="K91" s="66">
        <f t="shared" si="21"/>
        <v>3959.60591133005</v>
      </c>
    </row>
    <row r="92" spans="1:11" ht="17.25" customHeight="1">
      <c r="A92" s="1" t="s">
        <v>39</v>
      </c>
      <c r="B92" s="25" t="s">
        <v>22</v>
      </c>
      <c r="C92" s="9">
        <f>SUM(C93:C94)</f>
        <v>136</v>
      </c>
      <c r="D92" s="63">
        <f>SUM(D93:D94)</f>
        <v>178.6</v>
      </c>
      <c r="E92" s="64">
        <f>SUM(D92/C92)*100</f>
        <v>131.3235294117647</v>
      </c>
      <c r="F92" s="64">
        <f t="shared" si="18"/>
        <v>-31.323529411764696</v>
      </c>
      <c r="G92" s="9">
        <f>SUM(G93:G94)</f>
        <v>0</v>
      </c>
      <c r="H92" s="63">
        <f>SUM(H93:H94)</f>
        <v>-42</v>
      </c>
      <c r="I92" s="64"/>
      <c r="J92" s="64">
        <f t="shared" si="17"/>
        <v>100</v>
      </c>
      <c r="K92" s="64"/>
    </row>
    <row r="93" spans="1:11" s="23" customFormat="1" ht="35.25" customHeight="1">
      <c r="A93" s="2" t="s">
        <v>212</v>
      </c>
      <c r="B93" s="24" t="s">
        <v>213</v>
      </c>
      <c r="C93" s="8">
        <v>0</v>
      </c>
      <c r="D93" s="65">
        <v>42</v>
      </c>
      <c r="E93" s="66"/>
      <c r="F93" s="66">
        <f t="shared" si="18"/>
        <v>100</v>
      </c>
      <c r="G93" s="8">
        <v>0</v>
      </c>
      <c r="H93" s="65">
        <v>-42</v>
      </c>
      <c r="I93" s="66"/>
      <c r="J93" s="66">
        <f t="shared" si="17"/>
        <v>100</v>
      </c>
      <c r="K93" s="66"/>
    </row>
    <row r="94" spans="1:11" s="23" customFormat="1" ht="36" customHeight="1">
      <c r="A94" s="2" t="s">
        <v>214</v>
      </c>
      <c r="B94" s="24" t="s">
        <v>215</v>
      </c>
      <c r="C94" s="8">
        <v>136</v>
      </c>
      <c r="D94" s="65">
        <v>136.6</v>
      </c>
      <c r="E94" s="66">
        <f>SUM(D94/C94)*100</f>
        <v>100.44117647058823</v>
      </c>
      <c r="F94" s="66">
        <f t="shared" si="18"/>
        <v>-0.44117647058823195</v>
      </c>
      <c r="G94" s="8">
        <v>0</v>
      </c>
      <c r="H94" s="65">
        <v>0</v>
      </c>
      <c r="I94" s="66"/>
      <c r="J94" s="66">
        <f t="shared" si="17"/>
        <v>100</v>
      </c>
      <c r="K94" s="66"/>
    </row>
    <row r="95" spans="1:11" ht="19.5" customHeight="1">
      <c r="A95" s="44" t="s">
        <v>88</v>
      </c>
      <c r="B95" s="45" t="s">
        <v>87</v>
      </c>
      <c r="C95" s="46">
        <f>SUM(C5+C13+C18+C24+C27+C30+C31+C36+C40+C44+C54+C62+C65+C66+C67+C68+C69+C92)</f>
        <v>213666</v>
      </c>
      <c r="D95" s="68">
        <f>SUM(D5+D13+D18+D24+D27+D30+D31+D36+D40+D44+D54+D62+D65+D66+D67+D68+D69+D92)-0.01</f>
        <v>219053.68999999997</v>
      </c>
      <c r="E95" s="58">
        <f aca="true" t="shared" si="22" ref="E95:E100">SUM(D95/C95)*100</f>
        <v>102.52154764913462</v>
      </c>
      <c r="F95" s="58">
        <f t="shared" si="18"/>
        <v>-2.521547649134618</v>
      </c>
      <c r="G95" s="46">
        <f>SUM(G5+G13+G18+G24+G27+G30+G31+G36+G40+G44+G54+G62+G65+G66+G67+G68+G69+G92)</f>
        <v>221457</v>
      </c>
      <c r="H95" s="68">
        <f>SUM(H5+H13+H18+H24+H27+H30+H31+H36+H40+H44+H54+H62+H65+H66+H67+H68+H69+H92)</f>
        <v>224401.03000000003</v>
      </c>
      <c r="I95" s="58">
        <f aca="true" t="shared" si="23" ref="I95:I100">SUM(H95/G95)*100</f>
        <v>101.32939125879969</v>
      </c>
      <c r="J95" s="58">
        <f t="shared" si="17"/>
        <v>-1.3293912587996886</v>
      </c>
      <c r="K95" s="58">
        <f aca="true" t="shared" si="24" ref="K95:K100">SUM(H95/D95*100-100)</f>
        <v>2.441109300646829</v>
      </c>
    </row>
    <row r="96" spans="1:11" s="32" customFormat="1" ht="27.75" customHeight="1">
      <c r="A96" s="1" t="s">
        <v>89</v>
      </c>
      <c r="B96" s="25" t="s">
        <v>90</v>
      </c>
      <c r="C96" s="9">
        <f>SUM(C97:C99)</f>
        <v>157628.6</v>
      </c>
      <c r="D96" s="63">
        <f>SUM(D97:D99)</f>
        <v>157628.6</v>
      </c>
      <c r="E96" s="64">
        <f t="shared" si="22"/>
        <v>100</v>
      </c>
      <c r="F96" s="64">
        <f t="shared" si="18"/>
        <v>0</v>
      </c>
      <c r="G96" s="9">
        <f>SUM(G97:G99)</f>
        <v>162114.3</v>
      </c>
      <c r="H96" s="63">
        <f>SUM(H97:H99)</f>
        <v>162114.3</v>
      </c>
      <c r="I96" s="64">
        <f t="shared" si="23"/>
        <v>100</v>
      </c>
      <c r="J96" s="64">
        <f t="shared" si="17"/>
        <v>0</v>
      </c>
      <c r="K96" s="64">
        <f t="shared" si="24"/>
        <v>2.8457399228312568</v>
      </c>
    </row>
    <row r="97" spans="1:11" s="33" customFormat="1" ht="27.75" customHeight="1">
      <c r="A97" s="2" t="s">
        <v>216</v>
      </c>
      <c r="B97" s="24" t="s">
        <v>217</v>
      </c>
      <c r="C97" s="8">
        <v>35519.5</v>
      </c>
      <c r="D97" s="65">
        <v>35519.5</v>
      </c>
      <c r="E97" s="66">
        <f t="shared" si="22"/>
        <v>100</v>
      </c>
      <c r="F97" s="66">
        <f t="shared" si="18"/>
        <v>0</v>
      </c>
      <c r="G97" s="8">
        <v>41898.2</v>
      </c>
      <c r="H97" s="65">
        <v>41898.2</v>
      </c>
      <c r="I97" s="66">
        <f t="shared" si="23"/>
        <v>100</v>
      </c>
      <c r="J97" s="66">
        <f t="shared" si="17"/>
        <v>0</v>
      </c>
      <c r="K97" s="66">
        <f t="shared" si="24"/>
        <v>17.958304593251583</v>
      </c>
    </row>
    <row r="98" spans="1:11" s="33" customFormat="1" ht="50.25" customHeight="1">
      <c r="A98" s="2" t="s">
        <v>218</v>
      </c>
      <c r="B98" s="24" t="s">
        <v>219</v>
      </c>
      <c r="C98" s="8">
        <v>53540.3</v>
      </c>
      <c r="D98" s="65">
        <v>53540.3</v>
      </c>
      <c r="E98" s="66">
        <f t="shared" si="22"/>
        <v>100</v>
      </c>
      <c r="F98" s="66">
        <f t="shared" si="18"/>
        <v>0</v>
      </c>
      <c r="G98" s="8">
        <v>40523.4</v>
      </c>
      <c r="H98" s="65">
        <v>40523.4</v>
      </c>
      <c r="I98" s="66">
        <f t="shared" si="23"/>
        <v>100</v>
      </c>
      <c r="J98" s="66">
        <f t="shared" si="17"/>
        <v>0</v>
      </c>
      <c r="K98" s="66">
        <f t="shared" si="24"/>
        <v>-24.31234042394233</v>
      </c>
    </row>
    <row r="99" spans="1:11" s="33" customFormat="1" ht="60.75" customHeight="1">
      <c r="A99" s="2" t="s">
        <v>220</v>
      </c>
      <c r="B99" s="24" t="s">
        <v>221</v>
      </c>
      <c r="C99" s="8">
        <v>68568.8</v>
      </c>
      <c r="D99" s="65">
        <v>68568.8</v>
      </c>
      <c r="E99" s="66">
        <f t="shared" si="22"/>
        <v>100</v>
      </c>
      <c r="F99" s="66">
        <f t="shared" si="18"/>
        <v>0</v>
      </c>
      <c r="G99" s="8">
        <v>79692.7</v>
      </c>
      <c r="H99" s="65">
        <v>79692.7</v>
      </c>
      <c r="I99" s="66">
        <f t="shared" si="23"/>
        <v>100</v>
      </c>
      <c r="J99" s="66">
        <f t="shared" si="17"/>
        <v>0</v>
      </c>
      <c r="K99" s="66">
        <f t="shared" si="24"/>
        <v>16.222976047415145</v>
      </c>
    </row>
    <row r="100" spans="1:11" s="32" customFormat="1" ht="27.75" customHeight="1">
      <c r="A100" s="1" t="s">
        <v>91</v>
      </c>
      <c r="B100" s="25" t="s">
        <v>92</v>
      </c>
      <c r="C100" s="9">
        <f>SUM(C101:C120)</f>
        <v>241832.73</v>
      </c>
      <c r="D100" s="63">
        <f>SUM(D101:D120)+0.01</f>
        <v>178842.55</v>
      </c>
      <c r="E100" s="64">
        <f t="shared" si="22"/>
        <v>73.95299635413288</v>
      </c>
      <c r="F100" s="64">
        <f t="shared" si="18"/>
        <v>26.04700364586712</v>
      </c>
      <c r="G100" s="9">
        <f>SUM(G101:G120)</f>
        <v>418346.62</v>
      </c>
      <c r="H100" s="63">
        <f>SUM(H101:H120)</f>
        <v>387473.25</v>
      </c>
      <c r="I100" s="64">
        <f t="shared" si="23"/>
        <v>92.62014594500609</v>
      </c>
      <c r="J100" s="64">
        <f t="shared" si="17"/>
        <v>7.379854054993913</v>
      </c>
      <c r="K100" s="64">
        <f t="shared" si="24"/>
        <v>116.6560754138207</v>
      </c>
    </row>
    <row r="101" spans="1:11" s="33" customFormat="1" ht="30" customHeight="1" hidden="1">
      <c r="A101" s="2" t="s">
        <v>93</v>
      </c>
      <c r="B101" s="24" t="s">
        <v>97</v>
      </c>
      <c r="C101" s="8">
        <v>0</v>
      </c>
      <c r="D101" s="65">
        <v>0</v>
      </c>
      <c r="E101" s="66"/>
      <c r="F101" s="66">
        <f t="shared" si="18"/>
        <v>100</v>
      </c>
      <c r="G101" s="8">
        <v>0</v>
      </c>
      <c r="H101" s="65">
        <v>0</v>
      </c>
      <c r="I101" s="66"/>
      <c r="J101" s="66">
        <f t="shared" si="17"/>
        <v>100</v>
      </c>
      <c r="K101" s="66"/>
    </row>
    <row r="102" spans="1:11" s="33" customFormat="1" ht="44.25" customHeight="1">
      <c r="A102" s="2" t="s">
        <v>223</v>
      </c>
      <c r="B102" s="24" t="s">
        <v>222</v>
      </c>
      <c r="C102" s="8">
        <v>19474.65</v>
      </c>
      <c r="D102" s="65">
        <v>12345.35</v>
      </c>
      <c r="E102" s="66">
        <f>SUM(D102/C102)*100</f>
        <v>63.39189664512585</v>
      </c>
      <c r="F102" s="66">
        <f t="shared" si="18"/>
        <v>36.60810335487415</v>
      </c>
      <c r="G102" s="8">
        <v>7129.3</v>
      </c>
      <c r="H102" s="65">
        <v>201.4</v>
      </c>
      <c r="I102" s="66">
        <f>SUM(H102/G102)*100</f>
        <v>2.824961777453607</v>
      </c>
      <c r="J102" s="66">
        <f t="shared" si="17"/>
        <v>97.17503822254639</v>
      </c>
      <c r="K102" s="66">
        <f>SUM(H102/D102*100-100)</f>
        <v>-98.36861652363035</v>
      </c>
    </row>
    <row r="103" spans="1:11" s="33" customFormat="1" ht="119.25" customHeight="1">
      <c r="A103" s="2" t="s">
        <v>224</v>
      </c>
      <c r="B103" s="24" t="s">
        <v>281</v>
      </c>
      <c r="C103" s="8">
        <v>58276.31</v>
      </c>
      <c r="D103" s="65">
        <v>35224.72</v>
      </c>
      <c r="E103" s="66">
        <f>SUM(D103/C103)*100</f>
        <v>60.444321200158356</v>
      </c>
      <c r="F103" s="66">
        <f t="shared" si="18"/>
        <v>39.555678799841644</v>
      </c>
      <c r="G103" s="8">
        <v>162528.92</v>
      </c>
      <c r="H103" s="65">
        <v>154677.79</v>
      </c>
      <c r="I103" s="66">
        <f>SUM(H103/G103)*100</f>
        <v>95.1693950836565</v>
      </c>
      <c r="J103" s="66">
        <f t="shared" si="17"/>
        <v>4.830604916343503</v>
      </c>
      <c r="K103" s="66">
        <f aca="true" t="shared" si="25" ref="K103:K141">SUM(H103/D103*100-100)</f>
        <v>339.1171597673452</v>
      </c>
    </row>
    <row r="104" spans="1:11" s="33" customFormat="1" ht="103.5" customHeight="1">
      <c r="A104" s="2" t="s">
        <v>225</v>
      </c>
      <c r="B104" s="24" t="s">
        <v>226</v>
      </c>
      <c r="C104" s="8">
        <v>21424.86</v>
      </c>
      <c r="D104" s="65">
        <v>1467.7</v>
      </c>
      <c r="E104" s="66">
        <f>SUM(D104/C104)*100</f>
        <v>6.850453165154871</v>
      </c>
      <c r="F104" s="66">
        <f t="shared" si="18"/>
        <v>93.14954683484513</v>
      </c>
      <c r="G104" s="8">
        <v>86144.86</v>
      </c>
      <c r="H104" s="65">
        <v>84851.89</v>
      </c>
      <c r="I104" s="66">
        <f>SUM(H104/G104)*100</f>
        <v>98.49907469813056</v>
      </c>
      <c r="J104" s="66">
        <f t="shared" si="17"/>
        <v>1.5009253018694437</v>
      </c>
      <c r="K104" s="66">
        <f t="shared" si="25"/>
        <v>5681.2829597329155</v>
      </c>
    </row>
    <row r="105" spans="1:11" s="33" customFormat="1" ht="18" customHeight="1" hidden="1">
      <c r="A105" s="2" t="s">
        <v>137</v>
      </c>
      <c r="B105" s="24" t="s">
        <v>139</v>
      </c>
      <c r="C105" s="8">
        <v>0</v>
      </c>
      <c r="D105" s="65">
        <v>0</v>
      </c>
      <c r="E105" s="66"/>
      <c r="F105" s="66">
        <f>SUM(25-E105)</f>
        <v>25</v>
      </c>
      <c r="G105" s="8">
        <v>0</v>
      </c>
      <c r="H105" s="65">
        <v>0</v>
      </c>
      <c r="I105" s="66"/>
      <c r="J105" s="66">
        <f t="shared" si="17"/>
        <v>100</v>
      </c>
      <c r="K105" s="66" t="e">
        <f t="shared" si="25"/>
        <v>#DIV/0!</v>
      </c>
    </row>
    <row r="106" spans="1:11" s="33" customFormat="1" ht="110.25" customHeight="1">
      <c r="A106" s="2" t="s">
        <v>230</v>
      </c>
      <c r="B106" s="24" t="s">
        <v>231</v>
      </c>
      <c r="C106" s="8">
        <v>0</v>
      </c>
      <c r="D106" s="65">
        <v>0</v>
      </c>
      <c r="E106" s="66"/>
      <c r="F106" s="66"/>
      <c r="G106" s="8">
        <v>4381.18</v>
      </c>
      <c r="H106" s="65">
        <v>4381.18</v>
      </c>
      <c r="I106" s="66">
        <f>SUM(H106/G106)*100</f>
        <v>100</v>
      </c>
      <c r="J106" s="66">
        <f t="shared" si="17"/>
        <v>0</v>
      </c>
      <c r="K106" s="66"/>
    </row>
    <row r="107" spans="1:11" s="33" customFormat="1" ht="61.5" customHeight="1">
      <c r="A107" s="2" t="s">
        <v>227</v>
      </c>
      <c r="B107" s="24" t="s">
        <v>229</v>
      </c>
      <c r="C107" s="8">
        <v>3138.61</v>
      </c>
      <c r="D107" s="65">
        <v>3138.61</v>
      </c>
      <c r="E107" s="66">
        <f>SUM(D107/C107)*100</f>
        <v>100</v>
      </c>
      <c r="F107" s="66">
        <f>SUM(100-E107)</f>
        <v>0</v>
      </c>
      <c r="G107" s="8">
        <v>0</v>
      </c>
      <c r="H107" s="65">
        <v>0</v>
      </c>
      <c r="I107" s="66"/>
      <c r="J107" s="66"/>
      <c r="K107" s="66"/>
    </row>
    <row r="108" spans="1:11" s="33" customFormat="1" ht="44.25" customHeight="1">
      <c r="A108" s="2" t="s">
        <v>232</v>
      </c>
      <c r="B108" s="24" t="s">
        <v>228</v>
      </c>
      <c r="C108" s="8">
        <v>3358.45</v>
      </c>
      <c r="D108" s="65">
        <v>3187.17</v>
      </c>
      <c r="E108" s="66">
        <f>SUM(D108/C108)*100</f>
        <v>94.90002828685853</v>
      </c>
      <c r="F108" s="66">
        <f>SUM(100-E108)</f>
        <v>5.099971713141471</v>
      </c>
      <c r="G108" s="8">
        <v>0</v>
      </c>
      <c r="H108" s="65">
        <v>0</v>
      </c>
      <c r="I108" s="66"/>
      <c r="J108" s="66"/>
      <c r="K108" s="66"/>
    </row>
    <row r="109" spans="1:11" s="33" customFormat="1" ht="44.25" customHeight="1">
      <c r="A109" s="2" t="s">
        <v>233</v>
      </c>
      <c r="B109" s="24" t="s">
        <v>234</v>
      </c>
      <c r="C109" s="8">
        <v>31279</v>
      </c>
      <c r="D109" s="65">
        <v>31244.29</v>
      </c>
      <c r="E109" s="66">
        <f>SUM(D109/C109)*100</f>
        <v>99.88903097925126</v>
      </c>
      <c r="F109" s="66">
        <f>SUM(100-E109)</f>
        <v>0.11096902074874038</v>
      </c>
      <c r="G109" s="8">
        <v>0</v>
      </c>
      <c r="H109" s="65">
        <v>0</v>
      </c>
      <c r="I109" s="66"/>
      <c r="J109" s="66"/>
      <c r="K109" s="66"/>
    </row>
    <row r="110" spans="1:11" s="33" customFormat="1" ht="73.5" customHeight="1">
      <c r="A110" s="2" t="s">
        <v>235</v>
      </c>
      <c r="B110" s="24" t="s">
        <v>236</v>
      </c>
      <c r="C110" s="8">
        <v>8434</v>
      </c>
      <c r="D110" s="65">
        <v>8434</v>
      </c>
      <c r="E110" s="66">
        <f>SUM(D110/C110)*100</f>
        <v>100</v>
      </c>
      <c r="F110" s="66">
        <f>SUM(100-E110)</f>
        <v>0</v>
      </c>
      <c r="G110" s="8">
        <v>9076.6</v>
      </c>
      <c r="H110" s="65">
        <v>9076.6</v>
      </c>
      <c r="I110" s="66">
        <f>SUM(H110/G110)*100</f>
        <v>100</v>
      </c>
      <c r="J110" s="66">
        <f t="shared" si="17"/>
        <v>0</v>
      </c>
      <c r="K110" s="66">
        <f t="shared" si="25"/>
        <v>7.61916054066873</v>
      </c>
    </row>
    <row r="111" spans="1:11" s="33" customFormat="1" ht="64.5" customHeight="1">
      <c r="A111" s="2" t="s">
        <v>237</v>
      </c>
      <c r="B111" s="24" t="s">
        <v>238</v>
      </c>
      <c r="C111" s="8">
        <v>1287</v>
      </c>
      <c r="D111" s="65">
        <v>1287</v>
      </c>
      <c r="E111" s="66">
        <f>SUM(D111/C111)*100</f>
        <v>100</v>
      </c>
      <c r="F111" s="66">
        <f>SUM(100-E111)</f>
        <v>0</v>
      </c>
      <c r="G111" s="8">
        <v>0</v>
      </c>
      <c r="H111" s="65">
        <v>0</v>
      </c>
      <c r="I111" s="66"/>
      <c r="J111" s="66"/>
      <c r="K111" s="66"/>
    </row>
    <row r="112" spans="1:11" s="33" customFormat="1" ht="58.5" customHeight="1" hidden="1">
      <c r="A112" s="2" t="s">
        <v>138</v>
      </c>
      <c r="B112" s="24" t="s">
        <v>140</v>
      </c>
      <c r="C112" s="8">
        <v>0</v>
      </c>
      <c r="D112" s="65">
        <v>0</v>
      </c>
      <c r="E112" s="66"/>
      <c r="F112" s="66">
        <f>SUM(75-E112)</f>
        <v>75</v>
      </c>
      <c r="G112" s="8">
        <v>0</v>
      </c>
      <c r="H112" s="65">
        <v>0</v>
      </c>
      <c r="I112" s="66"/>
      <c r="J112" s="66">
        <f t="shared" si="17"/>
        <v>100</v>
      </c>
      <c r="K112" s="66" t="e">
        <f t="shared" si="25"/>
        <v>#DIV/0!</v>
      </c>
    </row>
    <row r="113" spans="1:11" s="33" customFormat="1" ht="43.5" customHeight="1">
      <c r="A113" s="2" t="s">
        <v>239</v>
      </c>
      <c r="B113" s="24" t="s">
        <v>240</v>
      </c>
      <c r="C113" s="8">
        <v>512.14</v>
      </c>
      <c r="D113" s="65">
        <v>512.14</v>
      </c>
      <c r="E113" s="66">
        <f>SUM(D113/C113)*100</f>
        <v>100</v>
      </c>
      <c r="F113" s="66">
        <f aca="true" t="shared" si="26" ref="F113:F141">SUM(100-E113)</f>
        <v>0</v>
      </c>
      <c r="G113" s="8">
        <v>624.07</v>
      </c>
      <c r="H113" s="65">
        <v>624.07</v>
      </c>
      <c r="I113" s="66">
        <f>SUM(H113/G113)*100</f>
        <v>100</v>
      </c>
      <c r="J113" s="66">
        <f t="shared" si="17"/>
        <v>0</v>
      </c>
      <c r="K113" s="66">
        <f t="shared" si="25"/>
        <v>21.85535205217323</v>
      </c>
    </row>
    <row r="114" spans="1:11" s="33" customFormat="1" ht="30.75" customHeight="1">
      <c r="A114" s="2" t="s">
        <v>241</v>
      </c>
      <c r="B114" s="24" t="s">
        <v>243</v>
      </c>
      <c r="C114" s="8">
        <v>324.68</v>
      </c>
      <c r="D114" s="65">
        <v>324.68</v>
      </c>
      <c r="E114" s="66">
        <f>SUM(D114/C114)*100</f>
        <v>100</v>
      </c>
      <c r="F114" s="66">
        <f t="shared" si="26"/>
        <v>0</v>
      </c>
      <c r="G114" s="8">
        <v>0</v>
      </c>
      <c r="H114" s="65">
        <v>0</v>
      </c>
      <c r="I114" s="66"/>
      <c r="J114" s="66"/>
      <c r="K114" s="66"/>
    </row>
    <row r="115" spans="1:11" s="33" customFormat="1" ht="30.75" customHeight="1">
      <c r="A115" s="2" t="s">
        <v>242</v>
      </c>
      <c r="B115" s="24" t="s">
        <v>244</v>
      </c>
      <c r="C115" s="8">
        <v>245.84</v>
      </c>
      <c r="D115" s="65">
        <v>245.84</v>
      </c>
      <c r="E115" s="66">
        <f>SUM(D115/C115)*100</f>
        <v>100</v>
      </c>
      <c r="F115" s="66">
        <f t="shared" si="26"/>
        <v>0</v>
      </c>
      <c r="G115" s="8">
        <v>0</v>
      </c>
      <c r="H115" s="65">
        <v>0</v>
      </c>
      <c r="I115" s="66"/>
      <c r="J115" s="66"/>
      <c r="K115" s="66"/>
    </row>
    <row r="116" spans="1:11" s="33" customFormat="1" ht="45.75" customHeight="1">
      <c r="A116" s="2" t="s">
        <v>245</v>
      </c>
      <c r="B116" s="24" t="s">
        <v>246</v>
      </c>
      <c r="C116" s="8">
        <v>5632.25</v>
      </c>
      <c r="D116" s="65">
        <v>5632.19</v>
      </c>
      <c r="E116" s="66">
        <f>SUM(D116/C116)*100</f>
        <v>99.99893470637844</v>
      </c>
      <c r="F116" s="66">
        <f t="shared" si="26"/>
        <v>0.0010652936215649333</v>
      </c>
      <c r="G116" s="8">
        <v>3842.91</v>
      </c>
      <c r="H116" s="65">
        <v>3842.91</v>
      </c>
      <c r="I116" s="66">
        <f aca="true" t="shared" si="27" ref="I116:I125">SUM(H116/G116)*100</f>
        <v>100</v>
      </c>
      <c r="J116" s="66">
        <f t="shared" si="17"/>
        <v>0</v>
      </c>
      <c r="K116" s="66">
        <f t="shared" si="25"/>
        <v>-31.7688146174046</v>
      </c>
    </row>
    <row r="117" spans="1:11" s="33" customFormat="1" ht="44.25" customHeight="1" hidden="1">
      <c r="A117" s="2" t="s">
        <v>94</v>
      </c>
      <c r="B117" s="24" t="s">
        <v>96</v>
      </c>
      <c r="C117" s="8">
        <v>0</v>
      </c>
      <c r="D117" s="65">
        <v>0</v>
      </c>
      <c r="E117" s="66" t="e">
        <f>SUM(D117/C117)*100</f>
        <v>#DIV/0!</v>
      </c>
      <c r="F117" s="66" t="e">
        <f t="shared" si="26"/>
        <v>#DIV/0!</v>
      </c>
      <c r="G117" s="8">
        <v>0</v>
      </c>
      <c r="H117" s="65">
        <v>0</v>
      </c>
      <c r="I117" s="66" t="e">
        <f t="shared" si="27"/>
        <v>#DIV/0!</v>
      </c>
      <c r="J117" s="66" t="e">
        <f t="shared" si="17"/>
        <v>#DIV/0!</v>
      </c>
      <c r="K117" s="66" t="e">
        <f t="shared" si="25"/>
        <v>#DIV/0!</v>
      </c>
    </row>
    <row r="118" spans="1:11" s="33" customFormat="1" ht="44.25" customHeight="1" hidden="1">
      <c r="A118" s="2" t="s">
        <v>141</v>
      </c>
      <c r="B118" s="24" t="s">
        <v>95</v>
      </c>
      <c r="C118" s="8">
        <v>0</v>
      </c>
      <c r="D118" s="65">
        <v>0</v>
      </c>
      <c r="E118" s="66"/>
      <c r="F118" s="66">
        <f t="shared" si="26"/>
        <v>100</v>
      </c>
      <c r="G118" s="8">
        <v>0</v>
      </c>
      <c r="H118" s="65">
        <v>0</v>
      </c>
      <c r="I118" s="66"/>
      <c r="J118" s="66">
        <f t="shared" si="17"/>
        <v>100</v>
      </c>
      <c r="K118" s="66" t="e">
        <f t="shared" si="25"/>
        <v>#DIV/0!</v>
      </c>
    </row>
    <row r="119" spans="1:11" s="33" customFormat="1" ht="93" customHeight="1">
      <c r="A119" s="2" t="s">
        <v>275</v>
      </c>
      <c r="B119" s="24" t="s">
        <v>280</v>
      </c>
      <c r="C119" s="8">
        <v>903</v>
      </c>
      <c r="D119" s="65">
        <v>877.94</v>
      </c>
      <c r="E119" s="66">
        <f>SUM(D119/C119)*100</f>
        <v>97.2248062015504</v>
      </c>
      <c r="F119" s="66">
        <f t="shared" si="26"/>
        <v>2.7751937984496067</v>
      </c>
      <c r="G119" s="8">
        <v>0</v>
      </c>
      <c r="H119" s="65">
        <v>0</v>
      </c>
      <c r="I119" s="66"/>
      <c r="J119" s="66"/>
      <c r="K119" s="66"/>
    </row>
    <row r="120" spans="1:11" s="33" customFormat="1" ht="18.75" customHeight="1">
      <c r="A120" s="2" t="s">
        <v>247</v>
      </c>
      <c r="B120" s="24" t="s">
        <v>248</v>
      </c>
      <c r="C120" s="8">
        <v>87541.94</v>
      </c>
      <c r="D120" s="65">
        <v>74920.91</v>
      </c>
      <c r="E120" s="66">
        <f>SUM(D120/C120)*100</f>
        <v>85.58287604775494</v>
      </c>
      <c r="F120" s="66">
        <f t="shared" si="26"/>
        <v>14.417123952245063</v>
      </c>
      <c r="G120" s="8">
        <v>144618.78</v>
      </c>
      <c r="H120" s="65">
        <v>129817.41</v>
      </c>
      <c r="I120" s="66">
        <f t="shared" si="27"/>
        <v>89.76525040523782</v>
      </c>
      <c r="J120" s="66">
        <f t="shared" si="17"/>
        <v>10.234749594762178</v>
      </c>
      <c r="K120" s="66">
        <f t="shared" si="25"/>
        <v>73.27260173428218</v>
      </c>
    </row>
    <row r="121" spans="1:11" s="32" customFormat="1" ht="27.75" customHeight="1">
      <c r="A121" s="1" t="s">
        <v>98</v>
      </c>
      <c r="B121" s="25" t="s">
        <v>116</v>
      </c>
      <c r="C121" s="9">
        <f>SUM(C122:C133)</f>
        <v>225441.05</v>
      </c>
      <c r="D121" s="63">
        <f>SUM(D122:D133)</f>
        <v>225441.05</v>
      </c>
      <c r="E121" s="64">
        <f>SUM(D121/C121)*100</f>
        <v>100</v>
      </c>
      <c r="F121" s="64">
        <f t="shared" si="26"/>
        <v>0</v>
      </c>
      <c r="G121" s="9">
        <f>SUM(G122:G133)</f>
        <v>230503.49999999994</v>
      </c>
      <c r="H121" s="63">
        <f>SUM(H122:H133)</f>
        <v>230503.50999999995</v>
      </c>
      <c r="I121" s="64">
        <f t="shared" si="27"/>
        <v>100.00000433832892</v>
      </c>
      <c r="J121" s="64">
        <f t="shared" si="17"/>
        <v>-4.338328920994172E-06</v>
      </c>
      <c r="K121" s="64">
        <f t="shared" si="25"/>
        <v>2.2455803856484806</v>
      </c>
    </row>
    <row r="122" spans="1:11" s="33" customFormat="1" ht="46.5" customHeight="1" hidden="1">
      <c r="A122" s="2" t="s">
        <v>162</v>
      </c>
      <c r="B122" s="24" t="s">
        <v>163</v>
      </c>
      <c r="C122" s="8">
        <v>0</v>
      </c>
      <c r="D122" s="65">
        <v>0</v>
      </c>
      <c r="E122" s="66"/>
      <c r="F122" s="66">
        <f t="shared" si="26"/>
        <v>100</v>
      </c>
      <c r="G122" s="8">
        <v>0</v>
      </c>
      <c r="H122" s="65">
        <v>0</v>
      </c>
      <c r="I122" s="66"/>
      <c r="J122" s="66">
        <f t="shared" si="17"/>
        <v>100</v>
      </c>
      <c r="K122" s="66" t="e">
        <f t="shared" si="25"/>
        <v>#DIV/0!</v>
      </c>
    </row>
    <row r="123" spans="1:11" s="33" customFormat="1" ht="48" customHeight="1">
      <c r="A123" s="2" t="s">
        <v>250</v>
      </c>
      <c r="B123" s="28" t="s">
        <v>251</v>
      </c>
      <c r="C123" s="8">
        <v>211347.93</v>
      </c>
      <c r="D123" s="65">
        <v>211347.93</v>
      </c>
      <c r="E123" s="66">
        <f>SUM(D123/C123)*100</f>
        <v>100</v>
      </c>
      <c r="F123" s="66">
        <f t="shared" si="26"/>
        <v>0</v>
      </c>
      <c r="G123" s="8">
        <v>216218.86</v>
      </c>
      <c r="H123" s="65">
        <v>216218.86</v>
      </c>
      <c r="I123" s="66">
        <f t="shared" si="27"/>
        <v>100</v>
      </c>
      <c r="J123" s="66">
        <f t="shared" si="17"/>
        <v>0</v>
      </c>
      <c r="K123" s="66">
        <f t="shared" si="25"/>
        <v>2.304697282817017</v>
      </c>
    </row>
    <row r="124" spans="1:11" s="33" customFormat="1" ht="65.25" customHeight="1">
      <c r="A124" s="2" t="s">
        <v>178</v>
      </c>
      <c r="B124" s="28" t="s">
        <v>249</v>
      </c>
      <c r="C124" s="8">
        <v>1136</v>
      </c>
      <c r="D124" s="65">
        <v>1136</v>
      </c>
      <c r="E124" s="66">
        <f>SUM(D124/C124)*100</f>
        <v>100</v>
      </c>
      <c r="F124" s="66">
        <f t="shared" si="26"/>
        <v>0</v>
      </c>
      <c r="G124" s="8">
        <v>996.5</v>
      </c>
      <c r="H124" s="65">
        <v>996.5</v>
      </c>
      <c r="I124" s="66">
        <f>SUM(H124/G124)*100</f>
        <v>100</v>
      </c>
      <c r="J124" s="66">
        <f t="shared" si="17"/>
        <v>0</v>
      </c>
      <c r="K124" s="66">
        <f t="shared" si="25"/>
        <v>-12.279929577464785</v>
      </c>
    </row>
    <row r="125" spans="1:11" s="50" customFormat="1" ht="72.75" customHeight="1">
      <c r="A125" s="2" t="s">
        <v>252</v>
      </c>
      <c r="B125" s="34" t="s">
        <v>253</v>
      </c>
      <c r="C125" s="8">
        <v>27.5</v>
      </c>
      <c r="D125" s="65">
        <v>27.5</v>
      </c>
      <c r="E125" s="66">
        <f>SUM(D125/C125)*100</f>
        <v>100</v>
      </c>
      <c r="F125" s="66">
        <f t="shared" si="26"/>
        <v>0</v>
      </c>
      <c r="G125" s="8">
        <v>0.8</v>
      </c>
      <c r="H125" s="65">
        <v>0.8</v>
      </c>
      <c r="I125" s="66">
        <f t="shared" si="27"/>
        <v>100</v>
      </c>
      <c r="J125" s="66">
        <f t="shared" si="17"/>
        <v>0</v>
      </c>
      <c r="K125" s="66">
        <f t="shared" si="25"/>
        <v>-97.0909090909091</v>
      </c>
    </row>
    <row r="126" spans="1:11" s="33" customFormat="1" ht="120.75" customHeight="1" hidden="1">
      <c r="A126" s="2" t="s">
        <v>99</v>
      </c>
      <c r="B126" s="28" t="s">
        <v>100</v>
      </c>
      <c r="C126" s="8">
        <v>0</v>
      </c>
      <c r="D126" s="65">
        <v>0</v>
      </c>
      <c r="E126" s="66"/>
      <c r="F126" s="66">
        <f t="shared" si="26"/>
        <v>100</v>
      </c>
      <c r="G126" s="8">
        <v>0</v>
      </c>
      <c r="H126" s="65">
        <v>0</v>
      </c>
      <c r="I126" s="66"/>
      <c r="J126" s="66">
        <f t="shared" si="17"/>
        <v>100</v>
      </c>
      <c r="K126" s="66" t="e">
        <f t="shared" si="25"/>
        <v>#DIV/0!</v>
      </c>
    </row>
    <row r="127" spans="1:11" s="33" customFormat="1" ht="76.5" customHeight="1">
      <c r="A127" s="2" t="s">
        <v>276</v>
      </c>
      <c r="B127" s="29" t="s">
        <v>277</v>
      </c>
      <c r="C127" s="8">
        <v>744.69</v>
      </c>
      <c r="D127" s="65">
        <v>744.69</v>
      </c>
      <c r="E127" s="66">
        <f>SUM(D127/C127)*100</f>
        <v>100</v>
      </c>
      <c r="F127" s="66">
        <f t="shared" si="26"/>
        <v>0</v>
      </c>
      <c r="G127" s="8">
        <v>0</v>
      </c>
      <c r="H127" s="65">
        <v>0</v>
      </c>
      <c r="I127" s="66"/>
      <c r="J127" s="66"/>
      <c r="K127" s="66"/>
    </row>
    <row r="128" spans="1:11" s="33" customFormat="1" ht="76.5" customHeight="1">
      <c r="A128" s="2" t="s">
        <v>254</v>
      </c>
      <c r="B128" s="29" t="s">
        <v>255</v>
      </c>
      <c r="C128" s="8">
        <v>1968.23</v>
      </c>
      <c r="D128" s="65">
        <v>1968.23</v>
      </c>
      <c r="E128" s="66">
        <f>SUM(D128/C128)*100</f>
        <v>100</v>
      </c>
      <c r="F128" s="66">
        <f t="shared" si="26"/>
        <v>0</v>
      </c>
      <c r="G128" s="8">
        <v>1600</v>
      </c>
      <c r="H128" s="65">
        <v>1600</v>
      </c>
      <c r="I128" s="66">
        <f>SUM(H128/G128)*100</f>
        <v>100</v>
      </c>
      <c r="J128" s="66">
        <f t="shared" si="17"/>
        <v>0</v>
      </c>
      <c r="K128" s="66">
        <f>SUM(H128/D128*100-100)</f>
        <v>-18.708687500952635</v>
      </c>
    </row>
    <row r="129" spans="1:11" s="33" customFormat="1" ht="79.5" customHeight="1">
      <c r="A129" s="2" t="s">
        <v>256</v>
      </c>
      <c r="B129" s="29" t="s">
        <v>257</v>
      </c>
      <c r="C129" s="8">
        <v>250.8</v>
      </c>
      <c r="D129" s="65">
        <v>250.8</v>
      </c>
      <c r="E129" s="66">
        <f>SUM(D129/C129)*100</f>
        <v>100</v>
      </c>
      <c r="F129" s="66">
        <f t="shared" si="26"/>
        <v>0</v>
      </c>
      <c r="G129" s="8">
        <v>752.4</v>
      </c>
      <c r="H129" s="65">
        <v>752.41</v>
      </c>
      <c r="I129" s="66">
        <f>SUM(H129/G129)*100</f>
        <v>100.00132908027646</v>
      </c>
      <c r="J129" s="66">
        <f t="shared" si="17"/>
        <v>-0.0013290802764629461</v>
      </c>
      <c r="K129" s="66">
        <f>SUM(H129/D129*100-100)</f>
        <v>200.0039872408293</v>
      </c>
    </row>
    <row r="130" spans="1:11" s="33" customFormat="1" ht="81" customHeight="1">
      <c r="A130" s="2" t="s">
        <v>258</v>
      </c>
      <c r="B130" s="29" t="s">
        <v>259</v>
      </c>
      <c r="C130" s="8">
        <v>7516.8</v>
      </c>
      <c r="D130" s="65">
        <v>7516.8</v>
      </c>
      <c r="E130" s="66">
        <f>SUM(D130/C130)*100</f>
        <v>100</v>
      </c>
      <c r="F130" s="66">
        <f t="shared" si="26"/>
        <v>0</v>
      </c>
      <c r="G130" s="8">
        <v>8403.14</v>
      </c>
      <c r="H130" s="65">
        <v>8403.14</v>
      </c>
      <c r="I130" s="66">
        <f>SUM(H130/G130)*100</f>
        <v>100</v>
      </c>
      <c r="J130" s="66">
        <f t="shared" si="17"/>
        <v>0</v>
      </c>
      <c r="K130" s="66">
        <f t="shared" si="25"/>
        <v>11.791453810131955</v>
      </c>
    </row>
    <row r="131" spans="1:11" s="33" customFormat="1" ht="44.25" customHeight="1" hidden="1">
      <c r="A131" s="2" t="s">
        <v>151</v>
      </c>
      <c r="B131" s="29" t="s">
        <v>164</v>
      </c>
      <c r="C131" s="8">
        <v>0</v>
      </c>
      <c r="D131" s="65">
        <v>0</v>
      </c>
      <c r="E131" s="66"/>
      <c r="F131" s="66">
        <f t="shared" si="26"/>
        <v>100</v>
      </c>
      <c r="G131" s="8">
        <v>0</v>
      </c>
      <c r="H131" s="65">
        <v>0</v>
      </c>
      <c r="I131" s="66"/>
      <c r="J131" s="66">
        <f t="shared" si="17"/>
        <v>100</v>
      </c>
      <c r="K131" s="66" t="e">
        <f t="shared" si="25"/>
        <v>#DIV/0!</v>
      </c>
    </row>
    <row r="132" spans="1:11" s="33" customFormat="1" ht="33" customHeight="1">
      <c r="A132" s="2" t="s">
        <v>260</v>
      </c>
      <c r="B132" s="29" t="s">
        <v>261</v>
      </c>
      <c r="C132" s="8">
        <v>2449.1</v>
      </c>
      <c r="D132" s="65">
        <v>2449.1</v>
      </c>
      <c r="E132" s="66">
        <f>SUM(D132/C132)*100</f>
        <v>100</v>
      </c>
      <c r="F132" s="66">
        <f t="shared" si="26"/>
        <v>0</v>
      </c>
      <c r="G132" s="8">
        <v>2531.8</v>
      </c>
      <c r="H132" s="65">
        <v>2531.8</v>
      </c>
      <c r="I132" s="66">
        <f>SUM(H132/G132)*100</f>
        <v>100</v>
      </c>
      <c r="J132" s="66">
        <f t="shared" si="17"/>
        <v>0</v>
      </c>
      <c r="K132" s="66">
        <f t="shared" si="25"/>
        <v>3.376750643093402</v>
      </c>
    </row>
    <row r="133" spans="1:11" s="33" customFormat="1" ht="27" customHeight="1" hidden="1">
      <c r="A133" s="2" t="s">
        <v>142</v>
      </c>
      <c r="B133" s="29" t="s">
        <v>143</v>
      </c>
      <c r="C133" s="8">
        <v>0</v>
      </c>
      <c r="D133" s="65">
        <v>0</v>
      </c>
      <c r="E133" s="66"/>
      <c r="F133" s="66">
        <f t="shared" si="26"/>
        <v>100</v>
      </c>
      <c r="G133" s="8">
        <v>0</v>
      </c>
      <c r="H133" s="65">
        <v>0</v>
      </c>
      <c r="I133" s="66"/>
      <c r="J133" s="66">
        <f t="shared" si="17"/>
        <v>100</v>
      </c>
      <c r="K133" s="66" t="e">
        <f t="shared" si="25"/>
        <v>#DIV/0!</v>
      </c>
    </row>
    <row r="134" spans="1:11" s="32" customFormat="1" ht="27.75" customHeight="1">
      <c r="A134" s="1" t="s">
        <v>101</v>
      </c>
      <c r="B134" s="25" t="s">
        <v>102</v>
      </c>
      <c r="C134" s="9">
        <f>SUM(C135:C137)</f>
        <v>1370.7</v>
      </c>
      <c r="D134" s="63">
        <f>SUM(D135:D137)</f>
        <v>1370.7</v>
      </c>
      <c r="E134" s="64">
        <f>SUM(D134/C134)*100</f>
        <v>100</v>
      </c>
      <c r="F134" s="64">
        <f t="shared" si="26"/>
        <v>0</v>
      </c>
      <c r="G134" s="9">
        <f>SUM(G135:G137)</f>
        <v>10140.3</v>
      </c>
      <c r="H134" s="63">
        <f>SUM(H135:H137)</f>
        <v>8906.3</v>
      </c>
      <c r="I134" s="66">
        <f aca="true" t="shared" si="28" ref="I134:I141">SUM(H134/G134)*100</f>
        <v>87.8307347908839</v>
      </c>
      <c r="J134" s="66">
        <f t="shared" si="17"/>
        <v>12.169265209116105</v>
      </c>
      <c r="K134" s="66">
        <f>SUM(H134/D134*100-100)</f>
        <v>549.7628948712336</v>
      </c>
    </row>
    <row r="135" spans="1:11" s="33" customFormat="1" ht="75" hidden="1">
      <c r="A135" s="30" t="s">
        <v>103</v>
      </c>
      <c r="B135" s="31" t="s">
        <v>104</v>
      </c>
      <c r="C135" s="75">
        <v>0</v>
      </c>
      <c r="D135" s="65">
        <v>0</v>
      </c>
      <c r="E135" s="66" t="e">
        <f>SUM(D135/C135)*100</f>
        <v>#DIV/0!</v>
      </c>
      <c r="F135" s="66" t="e">
        <f t="shared" si="26"/>
        <v>#DIV/0!</v>
      </c>
      <c r="G135" s="75">
        <v>0</v>
      </c>
      <c r="H135" s="65">
        <v>0</v>
      </c>
      <c r="I135" s="66" t="e">
        <f t="shared" si="28"/>
        <v>#DIV/0!</v>
      </c>
      <c r="J135" s="66" t="e">
        <f>SUM(100-I135)</f>
        <v>#DIV/0!</v>
      </c>
      <c r="K135" s="66" t="e">
        <f>SUM(H135/D135*100-100)</f>
        <v>#DIV/0!</v>
      </c>
    </row>
    <row r="136" spans="1:11" s="33" customFormat="1" ht="60" customHeight="1" hidden="1">
      <c r="A136" s="30" t="s">
        <v>168</v>
      </c>
      <c r="B136" s="31" t="s">
        <v>169</v>
      </c>
      <c r="C136" s="75">
        <v>0</v>
      </c>
      <c r="D136" s="65">
        <v>0</v>
      </c>
      <c r="E136" s="66"/>
      <c r="F136" s="66">
        <f t="shared" si="26"/>
        <v>100</v>
      </c>
      <c r="G136" s="75">
        <v>0</v>
      </c>
      <c r="H136" s="65">
        <v>0</v>
      </c>
      <c r="I136" s="66" t="e">
        <f t="shared" si="28"/>
        <v>#DIV/0!</v>
      </c>
      <c r="J136" s="66" t="e">
        <f>SUM(100-I136)</f>
        <v>#DIV/0!</v>
      </c>
      <c r="K136" s="66" t="e">
        <f>SUM(H136/D136*100-100)</f>
        <v>#DIV/0!</v>
      </c>
    </row>
    <row r="137" spans="1:11" s="33" customFormat="1" ht="30">
      <c r="A137" s="30" t="s">
        <v>285</v>
      </c>
      <c r="B137" s="31" t="s">
        <v>286</v>
      </c>
      <c r="C137" s="75">
        <v>1370.7</v>
      </c>
      <c r="D137" s="65">
        <v>1370.7</v>
      </c>
      <c r="E137" s="66">
        <f>SUM(D137/C137)*100</f>
        <v>100</v>
      </c>
      <c r="F137" s="66">
        <f t="shared" si="26"/>
        <v>0</v>
      </c>
      <c r="G137" s="75">
        <v>10140.3</v>
      </c>
      <c r="H137" s="65">
        <v>8906.3</v>
      </c>
      <c r="I137" s="66">
        <f t="shared" si="28"/>
        <v>87.8307347908839</v>
      </c>
      <c r="J137" s="66">
        <f>SUM(100-I137)</f>
        <v>12.169265209116105</v>
      </c>
      <c r="K137" s="66">
        <f>SUM(H137/D137*100-100)</f>
        <v>549.7628948712336</v>
      </c>
    </row>
    <row r="138" spans="1:12" s="33" customFormat="1" ht="28.5">
      <c r="A138" s="61" t="s">
        <v>152</v>
      </c>
      <c r="B138" s="62" t="s">
        <v>153</v>
      </c>
      <c r="C138" s="76">
        <f>SUM(C139)</f>
        <v>1063.88</v>
      </c>
      <c r="D138" s="63">
        <f>SUM(D139)</f>
        <v>1063.88</v>
      </c>
      <c r="E138" s="64">
        <f>SUM(D138/C138)*100</f>
        <v>100</v>
      </c>
      <c r="F138" s="64">
        <f t="shared" si="26"/>
        <v>0</v>
      </c>
      <c r="G138" s="76">
        <f>SUM(G139)</f>
        <v>342.4</v>
      </c>
      <c r="H138" s="63">
        <f>SUM(H139)</f>
        <v>126.21</v>
      </c>
      <c r="I138" s="64">
        <f t="shared" si="28"/>
        <v>36.86039719626169</v>
      </c>
      <c r="J138" s="64">
        <f aca="true" t="shared" si="29" ref="J138:J152">SUM(100-I138)</f>
        <v>63.13960280373831</v>
      </c>
      <c r="K138" s="64">
        <f t="shared" si="25"/>
        <v>-88.13681994209874</v>
      </c>
      <c r="L138" s="32"/>
    </row>
    <row r="139" spans="1:11" s="33" customFormat="1" ht="60">
      <c r="A139" s="30" t="s">
        <v>262</v>
      </c>
      <c r="B139" s="31" t="s">
        <v>263</v>
      </c>
      <c r="C139" s="75">
        <v>1063.88</v>
      </c>
      <c r="D139" s="65">
        <v>1063.88</v>
      </c>
      <c r="E139" s="66">
        <f>SUM(D139/C139)*100</f>
        <v>100</v>
      </c>
      <c r="F139" s="66">
        <f t="shared" si="26"/>
        <v>0</v>
      </c>
      <c r="G139" s="75">
        <v>342.4</v>
      </c>
      <c r="H139" s="65">
        <v>126.21</v>
      </c>
      <c r="I139" s="66">
        <f t="shared" si="28"/>
        <v>36.86039719626169</v>
      </c>
      <c r="J139" s="66">
        <f t="shared" si="29"/>
        <v>63.13960280373831</v>
      </c>
      <c r="K139" s="66">
        <f t="shared" si="25"/>
        <v>-88.13681994209874</v>
      </c>
    </row>
    <row r="140" spans="1:11" s="32" customFormat="1" ht="27.75" customHeight="1">
      <c r="A140" s="1" t="s">
        <v>105</v>
      </c>
      <c r="B140" s="25" t="s">
        <v>106</v>
      </c>
      <c r="C140" s="9">
        <f>SUM(C141:C142)</f>
        <v>827.13</v>
      </c>
      <c r="D140" s="63">
        <f>SUM(D141:D142)</f>
        <v>788.35</v>
      </c>
      <c r="E140" s="64">
        <f>SUM(D140/C140)*100</f>
        <v>95.31149879704522</v>
      </c>
      <c r="F140" s="64">
        <f t="shared" si="26"/>
        <v>4.688501202954782</v>
      </c>
      <c r="G140" s="9">
        <f>SUM(G141:G142)</f>
        <v>851.7</v>
      </c>
      <c r="H140" s="63">
        <f>SUM(H141:H142)</f>
        <v>772.39</v>
      </c>
      <c r="I140" s="64">
        <f t="shared" si="28"/>
        <v>90.68803569331924</v>
      </c>
      <c r="J140" s="64">
        <f t="shared" si="29"/>
        <v>9.311964306680764</v>
      </c>
      <c r="K140" s="64">
        <f t="shared" si="25"/>
        <v>-2.024481512018781</v>
      </c>
    </row>
    <row r="141" spans="1:11" s="33" customFormat="1" ht="45">
      <c r="A141" s="30" t="s">
        <v>264</v>
      </c>
      <c r="B141" s="31" t="s">
        <v>265</v>
      </c>
      <c r="C141" s="75">
        <v>827.13</v>
      </c>
      <c r="D141" s="65">
        <v>788.35</v>
      </c>
      <c r="E141" s="66">
        <f>SUM(D141/C141)*100</f>
        <v>95.31149879704522</v>
      </c>
      <c r="F141" s="66">
        <f t="shared" si="26"/>
        <v>4.688501202954782</v>
      </c>
      <c r="G141" s="75">
        <v>851.7</v>
      </c>
      <c r="H141" s="65">
        <v>772.39</v>
      </c>
      <c r="I141" s="66">
        <f t="shared" si="28"/>
        <v>90.68803569331924</v>
      </c>
      <c r="J141" s="66">
        <f t="shared" si="29"/>
        <v>9.311964306680764</v>
      </c>
      <c r="K141" s="66">
        <f t="shared" si="25"/>
        <v>-2.024481512018781</v>
      </c>
    </row>
    <row r="142" spans="1:11" s="33" customFormat="1" ht="30" hidden="1">
      <c r="A142" s="30" t="s">
        <v>107</v>
      </c>
      <c r="B142" s="31" t="s">
        <v>108</v>
      </c>
      <c r="C142" s="75">
        <v>0</v>
      </c>
      <c r="D142" s="65">
        <v>0</v>
      </c>
      <c r="E142" s="66"/>
      <c r="F142" s="66">
        <f>SUM(100-E142)</f>
        <v>100</v>
      </c>
      <c r="G142" s="75">
        <v>0</v>
      </c>
      <c r="H142" s="65">
        <v>0</v>
      </c>
      <c r="I142" s="66"/>
      <c r="J142" s="66">
        <f t="shared" si="29"/>
        <v>100</v>
      </c>
      <c r="K142" s="66"/>
    </row>
    <row r="143" spans="1:11" s="32" customFormat="1" ht="112.5" customHeight="1">
      <c r="A143" s="1" t="s">
        <v>109</v>
      </c>
      <c r="B143" s="25" t="s">
        <v>110</v>
      </c>
      <c r="C143" s="9">
        <f>SUM(C144:C145)</f>
        <v>0</v>
      </c>
      <c r="D143" s="63">
        <f>SUM(D144:D145)</f>
        <v>78.56</v>
      </c>
      <c r="E143" s="64"/>
      <c r="F143" s="64"/>
      <c r="G143" s="9">
        <f>SUM(G144:G145)</f>
        <v>0</v>
      </c>
      <c r="H143" s="63">
        <f>SUM(H144:H145)</f>
        <v>27.66</v>
      </c>
      <c r="I143" s="64"/>
      <c r="J143" s="64">
        <f t="shared" si="29"/>
        <v>100</v>
      </c>
      <c r="K143" s="64"/>
    </row>
    <row r="144" spans="1:11" s="33" customFormat="1" ht="43.5" customHeight="1">
      <c r="A144" s="2" t="s">
        <v>266</v>
      </c>
      <c r="B144" s="24" t="s">
        <v>267</v>
      </c>
      <c r="C144" s="8">
        <v>0</v>
      </c>
      <c r="D144" s="65">
        <v>78.56</v>
      </c>
      <c r="E144" s="66"/>
      <c r="F144" s="66"/>
      <c r="G144" s="8">
        <v>0</v>
      </c>
      <c r="H144" s="65">
        <v>27.66</v>
      </c>
      <c r="I144" s="66"/>
      <c r="J144" s="66">
        <f t="shared" si="29"/>
        <v>100</v>
      </c>
      <c r="K144" s="66"/>
    </row>
    <row r="145" spans="1:11" s="33" customFormat="1" ht="59.25" customHeight="1" hidden="1">
      <c r="A145" s="30" t="s">
        <v>269</v>
      </c>
      <c r="B145" s="31" t="s">
        <v>268</v>
      </c>
      <c r="C145" s="75">
        <v>0</v>
      </c>
      <c r="D145" s="65">
        <v>0</v>
      </c>
      <c r="E145" s="66"/>
      <c r="F145" s="66"/>
      <c r="G145" s="75">
        <v>0</v>
      </c>
      <c r="H145" s="65">
        <v>0</v>
      </c>
      <c r="I145" s="66"/>
      <c r="J145" s="66">
        <f t="shared" si="29"/>
        <v>100</v>
      </c>
      <c r="K145" s="66"/>
    </row>
    <row r="146" spans="1:11" s="32" customFormat="1" ht="59.25" customHeight="1">
      <c r="A146" s="1" t="s">
        <v>111</v>
      </c>
      <c r="B146" s="25" t="s">
        <v>112</v>
      </c>
      <c r="C146" s="9">
        <f>SUM(C147:C150)</f>
        <v>0</v>
      </c>
      <c r="D146" s="63">
        <f>SUM(D147:D150)+0.01</f>
        <v>-2656.3199999999997</v>
      </c>
      <c r="E146" s="64"/>
      <c r="F146" s="64"/>
      <c r="G146" s="9">
        <f>SUM(G147:G150)</f>
        <v>0</v>
      </c>
      <c r="H146" s="63">
        <f>SUM(H147:H150)</f>
        <v>-1195.39</v>
      </c>
      <c r="I146" s="64"/>
      <c r="J146" s="64">
        <f t="shared" si="29"/>
        <v>100</v>
      </c>
      <c r="K146" s="64"/>
    </row>
    <row r="147" spans="1:11" s="33" customFormat="1" ht="82.5" customHeight="1">
      <c r="A147" s="30" t="s">
        <v>271</v>
      </c>
      <c r="B147" s="24" t="s">
        <v>270</v>
      </c>
      <c r="C147" s="8">
        <v>0</v>
      </c>
      <c r="D147" s="65">
        <v>-77</v>
      </c>
      <c r="E147" s="66"/>
      <c r="F147" s="66"/>
      <c r="G147" s="8">
        <v>0</v>
      </c>
      <c r="H147" s="65">
        <v>0</v>
      </c>
      <c r="I147" s="66"/>
      <c r="J147" s="66">
        <f t="shared" si="29"/>
        <v>100</v>
      </c>
      <c r="K147" s="66"/>
    </row>
    <row r="148" spans="1:11" s="33" customFormat="1" ht="49.5" customHeight="1">
      <c r="A148" s="30" t="s">
        <v>287</v>
      </c>
      <c r="B148" s="24" t="s">
        <v>288</v>
      </c>
      <c r="C148" s="8">
        <v>0</v>
      </c>
      <c r="D148" s="65">
        <v>-20.73</v>
      </c>
      <c r="E148" s="66"/>
      <c r="F148" s="66"/>
      <c r="G148" s="8"/>
      <c r="H148" s="65"/>
      <c r="I148" s="66"/>
      <c r="J148" s="66">
        <f t="shared" si="29"/>
        <v>100</v>
      </c>
      <c r="K148" s="66"/>
    </row>
    <row r="149" spans="1:11" s="33" customFormat="1" ht="78.75" customHeight="1">
      <c r="A149" s="30" t="s">
        <v>272</v>
      </c>
      <c r="B149" s="24" t="s">
        <v>165</v>
      </c>
      <c r="C149" s="8">
        <v>0</v>
      </c>
      <c r="D149" s="65">
        <v>0</v>
      </c>
      <c r="E149" s="66"/>
      <c r="F149" s="66"/>
      <c r="G149" s="8">
        <v>0</v>
      </c>
      <c r="H149" s="65">
        <v>0</v>
      </c>
      <c r="I149" s="66"/>
      <c r="J149" s="66">
        <f t="shared" si="29"/>
        <v>100</v>
      </c>
      <c r="K149" s="66"/>
    </row>
    <row r="150" spans="1:11" s="33" customFormat="1" ht="59.25" customHeight="1">
      <c r="A150" s="30" t="s">
        <v>273</v>
      </c>
      <c r="B150" s="31" t="s">
        <v>274</v>
      </c>
      <c r="C150" s="75">
        <v>0</v>
      </c>
      <c r="D150" s="65">
        <v>-2558.6</v>
      </c>
      <c r="E150" s="66"/>
      <c r="F150" s="66"/>
      <c r="G150" s="75">
        <v>0</v>
      </c>
      <c r="H150" s="65">
        <v>-1195.39</v>
      </c>
      <c r="I150" s="66"/>
      <c r="J150" s="66">
        <f t="shared" si="29"/>
        <v>100</v>
      </c>
      <c r="K150" s="66"/>
    </row>
    <row r="151" spans="1:11" ht="19.5" customHeight="1">
      <c r="A151" s="44" t="s">
        <v>88</v>
      </c>
      <c r="B151" s="45" t="s">
        <v>113</v>
      </c>
      <c r="C151" s="46">
        <f>SUM(C96+C100+C121+C134+C138+C140+C143+C146)</f>
        <v>628164.09</v>
      </c>
      <c r="D151" s="57">
        <f>SUM(D96+D100+D121+D134+D138+D140+D143+D146)</f>
        <v>562557.37</v>
      </c>
      <c r="E151" s="58">
        <f>SUM(D151/C151)*100</f>
        <v>89.5557990269708</v>
      </c>
      <c r="F151" s="58">
        <f>SUM(100-E151)</f>
        <v>10.444200973029197</v>
      </c>
      <c r="G151" s="46">
        <f>SUM(G96+G100+G121+G134+G138+G140+G143+G146)</f>
        <v>822298.82</v>
      </c>
      <c r="H151" s="57">
        <f>SUM(H96+H100+H121+H134+H138+H140+H143+H146)</f>
        <v>788728.2300000001</v>
      </c>
      <c r="I151" s="58">
        <f>SUM(H151/G151)*100</f>
        <v>95.91747073162529</v>
      </c>
      <c r="J151" s="58">
        <f t="shared" si="29"/>
        <v>4.082529268374714</v>
      </c>
      <c r="K151" s="58">
        <f>SUM(H151/D151*100-100)</f>
        <v>40.20405243291009</v>
      </c>
    </row>
    <row r="152" spans="1:11" ht="19.5" customHeight="1">
      <c r="A152" s="47"/>
      <c r="B152" s="48" t="s">
        <v>114</v>
      </c>
      <c r="C152" s="49">
        <f>SUM(C95+C151)</f>
        <v>841830.09</v>
      </c>
      <c r="D152" s="59">
        <f>SUM(D95+D151)</f>
        <v>781611.0599999999</v>
      </c>
      <c r="E152" s="60">
        <f>SUM(D152/C152)*100</f>
        <v>92.84665270161582</v>
      </c>
      <c r="F152" s="60">
        <f>SUM(100-E152)</f>
        <v>7.153347298384176</v>
      </c>
      <c r="G152" s="49">
        <f>SUM(G95+G151)</f>
        <v>1043755.82</v>
      </c>
      <c r="H152" s="59">
        <f>SUM(H95+H151)</f>
        <v>1013129.2600000001</v>
      </c>
      <c r="I152" s="60">
        <f>SUM(H152/G152)*100</f>
        <v>97.06573516399651</v>
      </c>
      <c r="J152" s="60">
        <f t="shared" si="29"/>
        <v>2.934264836003493</v>
      </c>
      <c r="K152" s="60">
        <f>SUM(H152/D152*100-100)</f>
        <v>29.620640219702153</v>
      </c>
    </row>
  </sheetData>
  <sheetProtection/>
  <mergeCells count="5">
    <mergeCell ref="A3:A4"/>
    <mergeCell ref="B3:B4"/>
    <mergeCell ref="A1:J1"/>
    <mergeCell ref="C3:F3"/>
    <mergeCell ref="G3:K3"/>
  </mergeCells>
  <printOptions/>
  <pageMargins left="0.7" right="0.7" top="0.75" bottom="0.75" header="0.3" footer="0.3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Андреева</cp:lastModifiedBy>
  <cp:lastPrinted>2024-03-25T13:45:00Z</cp:lastPrinted>
  <dcterms:created xsi:type="dcterms:W3CDTF">2008-04-09T13:19:06Z</dcterms:created>
  <dcterms:modified xsi:type="dcterms:W3CDTF">2024-03-27T13:48:16Z</dcterms:modified>
  <cp:category/>
  <cp:version/>
  <cp:contentType/>
  <cp:contentStatus/>
</cp:coreProperties>
</file>